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675" firstSheet="5" activeTab="5"/>
  </bookViews>
  <sheets>
    <sheet name="Титульный  лист" sheetId="1" r:id="rId1"/>
    <sheet name="Форма 1." sheetId="2" r:id="rId2"/>
    <sheet name="Форма 2." sheetId="3" r:id="rId3"/>
    <sheet name="Форма 3." sheetId="4" r:id="rId4"/>
    <sheet name="Форма 4." sheetId="5" r:id="rId5"/>
    <sheet name="Форма 5." sheetId="6" r:id="rId6"/>
    <sheet name="Расчет выручки" sheetId="7" r:id="rId7"/>
    <sheet name="Расходы на приобр. тепло" sheetId="8" r:id="rId8"/>
    <sheet name="Расходы на топливо." sheetId="9" r:id="rId9"/>
    <sheet name="Расчет эффективносит работы" sheetId="10" r:id="rId10"/>
    <sheet name="Расчет расходов на топливо" sheetId="11" r:id="rId11"/>
    <sheet name="Расчет зарплаты" sheetId="12" r:id="rId12"/>
    <sheet name="Расходы на услуги пр. хар-ра" sheetId="13" r:id="rId13"/>
    <sheet name="Форма 7-1." sheetId="14" r:id="rId14"/>
    <sheet name="Форма 7-2." sheetId="15" r:id="rId15"/>
    <sheet name="Форма 7-3." sheetId="16" r:id="rId16"/>
    <sheet name="Форма 8." sheetId="17" r:id="rId17"/>
    <sheet name="Форма 9." sheetId="18" r:id="rId18"/>
    <sheet name="Форма 10." sheetId="19" r:id="rId19"/>
  </sheets>
  <definedNames/>
  <calcPr fullCalcOnLoad="1"/>
</workbook>
</file>

<file path=xl/comments6.xml><?xml version="1.0" encoding="utf-8"?>
<comments xmlns="http://schemas.openxmlformats.org/spreadsheetml/2006/main">
  <authors>
    <author>тест</author>
  </authors>
  <commentList>
    <comment ref="B26" authorId="0">
      <text>
        <r>
          <rPr>
            <b/>
            <sz val="8"/>
            <rFont val="Tahoma"/>
            <family val="2"/>
          </rPr>
          <t>тест: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<sst xmlns="http://schemas.openxmlformats.org/spreadsheetml/2006/main" count="823" uniqueCount="494">
  <si>
    <t>Формы раскрытия информации в сфере теплоснабжения и сфере оказания услуг по передаче тепловой энергии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</si>
  <si>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</si>
  <si>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</si>
  <si>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</si>
  <si>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</si>
  <si>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0"/>
        <rFont val="Arial Cyr"/>
        <family val="0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</si>
  <si>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</si>
  <si>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</si>
  <si>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</si>
  <si>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</si>
  <si>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</si>
  <si>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</si>
  <si>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</si>
  <si>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</si>
  <si>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</si>
  <si>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</si>
  <si>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</si>
  <si>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</si>
  <si>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</si>
  <si>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</si>
  <si>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</si>
  <si>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</si>
  <si>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</si>
  <si>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</si>
  <si>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</si>
  <si>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 Cyr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</si>
  <si>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</si>
  <si>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</si>
  <si>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</si>
  <si>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 Cyr"/>
        <family val="0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</si>
  <si>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</si>
  <si>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</si>
  <si>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</si>
  <si>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</si>
  <si>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</si>
  <si>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</si>
  <si>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</si>
  <si>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</si>
  <si>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</si>
  <si>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0"/>
        <rFont val="Arial Cyr"/>
        <family val="0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</si>
  <si>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</si>
  <si>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</si>
  <si>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</si>
  <si>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</si>
  <si>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</si>
  <si>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</si>
  <si>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организаций к системе теплоснабжения, руб/Гкал/час</t>
  </si>
  <si>
    <t xml:space="preserve">ИНН     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</si>
  <si>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</si>
  <si>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</si>
  <si>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</si>
  <si>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</si>
  <si>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</si>
  <si>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</si>
  <si>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</si>
  <si>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</si>
  <si>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</si>
  <si>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</si>
  <si>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</si>
  <si>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</si>
  <si>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</si>
  <si>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</si>
  <si>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</si>
  <si>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</si>
  <si>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</si>
  <si>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</si>
  <si>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</si>
  <si>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</si>
  <si>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</si>
  <si>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</si>
  <si>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</si>
  <si>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</si>
  <si>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</si>
  <si>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</si>
  <si>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</si>
  <si>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</si>
  <si>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</si>
  <si>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</si>
  <si>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</si>
  <si>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</si>
  <si>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</si>
  <si>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</si>
  <si>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</si>
  <si>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</si>
  <si>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</si>
  <si>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</si>
  <si>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</si>
  <si>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</si>
  <si>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</si>
  <si>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</si>
  <si>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</si>
  <si>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</si>
  <si>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</si>
  <si>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</si>
  <si>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</si>
  <si>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</si>
  <si>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</si>
  <si>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</si>
  <si>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</si>
  <si>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</si>
  <si>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</si>
  <si>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</si>
  <si>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</si>
  <si>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</si>
  <si>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</si>
  <si>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</si>
  <si>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</si>
  <si>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</si>
  <si>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</si>
  <si>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</si>
  <si>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</si>
  <si>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</si>
  <si>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</si>
  <si>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</si>
  <si>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</si>
  <si>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</si>
  <si>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</si>
  <si>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</si>
  <si>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</si>
  <si>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</si>
  <si>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</si>
  <si>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</si>
  <si>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</si>
  <si>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</si>
  <si>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</si>
  <si>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</si>
  <si>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</si>
  <si>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</si>
  <si>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</si>
  <si>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</si>
  <si>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</si>
  <si>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</si>
  <si>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</si>
  <si>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</si>
  <si>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</si>
  <si>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</si>
  <si>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</si>
  <si>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</si>
  <si>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</si>
  <si>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</si>
  <si>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</si>
  <si>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</si>
  <si>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</si>
  <si>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</si>
  <si>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</si>
  <si>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</si>
  <si>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</si>
  <si>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</si>
  <si>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</si>
  <si>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</si>
  <si>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</si>
  <si>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</si>
  <si>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</si>
  <si>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0"/>
        <rFont val="Arial Cyr"/>
        <family val="0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</si>
  <si>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0"/>
        <rFont val="Arial Cyr"/>
        <family val="0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</si>
  <si>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0"/>
        <rFont val="Arial Cyr"/>
        <family val="0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</si>
  <si>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0"/>
        <rFont val="Arial Cyr"/>
        <family val="0"/>
      </rPr>
      <t>- наименование мероприятий и их перечень вводится организацией в соответствии с инвестиционной программой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</si>
  <si>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</si>
  <si>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</si>
  <si>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</si>
  <si>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</si>
  <si>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</si>
  <si>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Челябинская область г. Челябинск пр-т Ленина 76</t>
  </si>
  <si>
    <t>Государственный  комитет "Единый тарифный  орган Челябинской области"</t>
  </si>
  <si>
    <t>сайт  http:/www.tarif74.ru</t>
  </si>
  <si>
    <t>Челябинская  область  г. Челябинск  пр-т  Ленина,  76</t>
  </si>
  <si>
    <t>Государственный  комитет  "Единый  тарифный  орган  Челябинской  области"</t>
  </si>
  <si>
    <t>сайт  http;/www.tarif74.ru</t>
  </si>
  <si>
    <t>Челябинская область  г. Челябинск  пр-т  Ленина,  76</t>
  </si>
  <si>
    <t xml:space="preserve">                                    Не принимался</t>
  </si>
  <si>
    <t>Не принимался</t>
  </si>
  <si>
    <t>нет</t>
  </si>
  <si>
    <t>Челябинская  область  г.Челябинск  пр-т  Ленина,  76</t>
  </si>
  <si>
    <t>Тариф на услуги по вырабатанной тепловой энергии, руб/Гкал/час в мес (руб/Гкал)</t>
  </si>
  <si>
    <t>объем приобретения (тыс.кВт)</t>
  </si>
  <si>
    <t>инвестиционной программы нет</t>
  </si>
  <si>
    <t>1 с  тремя котлами ЗИОСАБ-3000</t>
  </si>
  <si>
    <t>производство тепловой энергии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</si>
  <si>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</si>
  <si>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</si>
  <si>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</si>
  <si>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</si>
  <si>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</si>
  <si>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</si>
  <si>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</si>
  <si>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</si>
  <si>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</si>
  <si>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</si>
  <si>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</si>
  <si>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28.03.</t>
  </si>
  <si>
    <t>по 28.04</t>
  </si>
  <si>
    <t>по 28.05</t>
  </si>
  <si>
    <t>по 28.06</t>
  </si>
  <si>
    <t>Останов</t>
  </si>
  <si>
    <t>по 30.08</t>
  </si>
  <si>
    <t>по 28.09</t>
  </si>
  <si>
    <t>по 28.10</t>
  </si>
  <si>
    <t>по 28.11</t>
  </si>
  <si>
    <t>по 28.12</t>
  </si>
  <si>
    <t>Энергия выробатанная котельной</t>
  </si>
  <si>
    <t>Мвт</t>
  </si>
  <si>
    <t>Гкал</t>
  </si>
  <si>
    <t>м3</t>
  </si>
  <si>
    <t>квт</t>
  </si>
  <si>
    <t>Наработка</t>
  </si>
  <si>
    <t>Час</t>
  </si>
  <si>
    <t>бухгалтерская отчетность не публикуется</t>
  </si>
  <si>
    <t>Арендатор</t>
  </si>
  <si>
    <t>Сумма с учетом НДС (руб.)</t>
  </si>
  <si>
    <t>№ п/п</t>
  </si>
  <si>
    <t>ООО "Универсал АЛКО"</t>
  </si>
  <si>
    <t>ИТОГО</t>
  </si>
  <si>
    <t>Главный  бухгалтер                                        Щербинина О.Н.</t>
  </si>
  <si>
    <t>Расходы на покупаемую тепловую энергию</t>
  </si>
  <si>
    <t>Номер</t>
  </si>
  <si>
    <t>Заместитель гл. энергетика                                        Песков М.А.</t>
  </si>
  <si>
    <t>ОАО "Челябэнергосбыт"</t>
  </si>
  <si>
    <t>Январь</t>
  </si>
  <si>
    <t>Всего за год</t>
  </si>
  <si>
    <t>руб/КВТ.ч</t>
  </si>
  <si>
    <t>Заместитель гл. энергетика</t>
  </si>
  <si>
    <t>Песков М.А.</t>
  </si>
  <si>
    <t xml:space="preserve">Главный бухгалтер </t>
  </si>
  <si>
    <t>Щербинина О.Н.</t>
  </si>
  <si>
    <t>Расходы на топливо</t>
  </si>
  <si>
    <t>Количество потреб газа (тыс.м3)</t>
  </si>
  <si>
    <t xml:space="preserve">Расходы на оплату труда и отчисления на социальные нужды основного производственного персонала </t>
  </si>
  <si>
    <t>Отчисления на социальные нужды</t>
  </si>
  <si>
    <t>Итого</t>
  </si>
  <si>
    <t>Варлаков Николай Фёдорович</t>
  </si>
  <si>
    <t>Место работы, должность</t>
  </si>
  <si>
    <t>Отдел главного механика, техник</t>
  </si>
  <si>
    <t>Бюджет</t>
  </si>
  <si>
    <t>Внебюджет</t>
  </si>
  <si>
    <t>Аренда</t>
  </si>
  <si>
    <t>Итого:</t>
  </si>
  <si>
    <t>Приданников Денис Сергеевич</t>
  </si>
  <si>
    <t>Отдел главного механика, слесарь</t>
  </si>
  <si>
    <t>Малышко Александр Михайлович</t>
  </si>
  <si>
    <t>Итого расходы на оплату труда</t>
  </si>
  <si>
    <t>Всего</t>
  </si>
  <si>
    <t>Документ</t>
  </si>
  <si>
    <t>Сумма (руб.)</t>
  </si>
  <si>
    <t>Примечание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</si>
  <si>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</si>
  <si>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Поставщик</t>
  </si>
  <si>
    <t>Главный бухгалтер</t>
  </si>
  <si>
    <t>Форма 7 - продолжение</t>
  </si>
  <si>
    <t>5. Показатели эффективности реализации инвестиционной программы</t>
  </si>
  <si>
    <t>№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</si>
  <si>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</si>
  <si>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</si>
  <si>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</si>
  <si>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</si>
  <si>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</si>
  <si>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</si>
  <si>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</si>
  <si>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</si>
  <si>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</si>
  <si>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</si>
  <si>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</si>
  <si>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</si>
  <si>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</si>
  <si>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</si>
  <si>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</si>
  <si>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</si>
  <si>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</si>
  <si>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</si>
  <si>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</si>
  <si>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</si>
  <si>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</si>
  <si>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</si>
  <si>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</si>
  <si>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</si>
  <si>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</si>
  <si>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</si>
  <si>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</si>
  <si>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</si>
  <si>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</si>
  <si>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</si>
  <si>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</si>
  <si>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</si>
  <si>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</si>
  <si>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</si>
  <si>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</si>
  <si>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</si>
  <si>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</si>
  <si>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Резерв мощности системы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</si>
  <si>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</si>
  <si>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</si>
  <si>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</si>
  <si>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</si>
  <si>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</si>
  <si>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</si>
  <si>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</si>
  <si>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</si>
  <si>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</si>
  <si>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</si>
  <si>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</si>
  <si>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</si>
  <si>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1. Информация о тарифе на тепловую энергию и надбавках к  тарифу на тепловую энергию¹¯² </t>
  </si>
  <si>
    <t>Форма 2. Информация о тарифе на услуги по вырабатанной тепловой энергии и надбавке к тарифу на услуги по передаче тепловой энергии¹¯²</t>
  </si>
  <si>
    <t>Форма 3. Информация о тарифах на подключение к системе теплоснабжения¹¯²</t>
  </si>
  <si>
    <t xml:space="preserve">Форма 4. Информация о плановых затратах регулируемой организации  </t>
  </si>
  <si>
    <t>Плановый период</t>
  </si>
  <si>
    <t>Вид деятельности организации (производство, передача и сбыт тепловой энергии)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</si>
  <si>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</si>
  <si>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</si>
  <si>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</si>
  <si>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</si>
  <si>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</si>
  <si>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</si>
  <si>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</si>
  <si>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</si>
  <si>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цена топлива</t>
  </si>
  <si>
    <t>руб./т</t>
  </si>
  <si>
    <t>объем топлива</t>
  </si>
  <si>
    <t>т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</si>
  <si>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</si>
  <si>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</si>
  <si>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</si>
  <si>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</si>
  <si>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</si>
  <si>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</si>
  <si>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 xml:space="preserve">цена топлива </t>
  </si>
  <si>
    <t xml:space="preserve">объем топлива </t>
  </si>
  <si>
    <t>2.2.2</t>
  </si>
  <si>
    <t>2.3</t>
  </si>
  <si>
    <t>2.4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</si>
  <si>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</si>
  <si>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</si>
  <si>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</si>
  <si>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</si>
  <si>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</si>
  <si>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</si>
  <si>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</si>
  <si>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</si>
  <si>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</si>
  <si>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</si>
  <si>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</si>
  <si>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</si>
  <si>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</si>
  <si>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</si>
  <si>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</si>
  <si>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</si>
  <si>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</si>
  <si>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</si>
  <si>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</si>
  <si>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</si>
  <si>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</si>
  <si>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</si>
  <si>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</si>
  <si>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</si>
  <si>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</si>
  <si>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</si>
  <si>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</si>
  <si>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</si>
  <si>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</si>
  <si>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</si>
  <si>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</si>
  <si>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</si>
  <si>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</si>
  <si>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</si>
  <si>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</si>
  <si>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</si>
  <si>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</si>
  <si>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</si>
  <si>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</si>
  <si>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</si>
  <si>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</si>
  <si>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</si>
  <si>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</si>
  <si>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</si>
  <si>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</si>
  <si>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</si>
  <si>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</si>
  <si>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</si>
  <si>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</si>
  <si>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</si>
  <si>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</si>
  <si>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</si>
  <si>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</si>
  <si>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</si>
  <si>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</si>
  <si>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</si>
  <si>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</si>
  <si>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</si>
  <si>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</si>
  <si>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</si>
  <si>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</si>
  <si>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</si>
  <si>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</si>
  <si>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</si>
  <si>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</si>
  <si>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</si>
  <si>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</si>
  <si>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</si>
  <si>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</si>
  <si>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</si>
  <si>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</si>
  <si>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</si>
  <si>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</si>
  <si>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</si>
  <si>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</si>
  <si>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</si>
  <si>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>2. Информация о расходах на топливо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</si>
  <si>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</si>
  <si>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</si>
  <si>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
</t>
  </si>
  <si>
    <t>ФГБОУ  ВПО  "ЮУрГУ" (НИУ)</t>
  </si>
  <si>
    <t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</si>
  <si>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(национальный  исследовательский  университет)  </t>
  </si>
  <si>
    <t>Федеральное государственное  бюджетное  образовательное учреждение  высшего  профессинального  образования  "Южно-Уральский  государственный  университет"  ( национальный  исследовательский  университет)</t>
  </si>
  <si>
    <t>Производство  тепловой энергии</t>
  </si>
  <si>
    <t>0,112561+ дек</t>
  </si>
  <si>
    <t>Управление энергетики,  Отдел главного  механика</t>
  </si>
  <si>
    <t>267-90-42</t>
  </si>
  <si>
    <t>sliva.86@mail.ru</t>
  </si>
  <si>
    <t>-</t>
  </si>
  <si>
    <t>ООО "Уральская теплосетевая компания" (теплоэнергия)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</si>
  <si>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</si>
  <si>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</si>
  <si>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</si>
  <si>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</si>
  <si>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</si>
  <si>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</si>
  <si>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ООО "Челябинскрегионгаз"</t>
  </si>
  <si>
    <t>ООО "Челябинскрегионгаз" (газ природный)</t>
  </si>
  <si>
    <t>Сумма без НДС</t>
  </si>
  <si>
    <t>Стоимость с учетом налога</t>
  </si>
  <si>
    <t>Тариф за единицу (тыс. м3)</t>
  </si>
  <si>
    <t>ООО "Челябинскгоргаз" (услуги по транспортировке газ природный)</t>
  </si>
  <si>
    <t>Тариф (т. м3)</t>
  </si>
  <si>
    <t>по 28.01</t>
  </si>
  <si>
    <t>по  28.02</t>
  </si>
  <si>
    <t>Подпитка (вода)</t>
  </si>
  <si>
    <t>Электропотребление</t>
  </si>
  <si>
    <t>Тариф на э/энергию  (нерегулир) (без НДС)</t>
  </si>
  <si>
    <t>Расходы на э/энергию за 2011 (с учетом НДС 18%)</t>
  </si>
  <si>
    <t>руб</t>
  </si>
  <si>
    <t>Тариф на водоснабжение (без НДС)</t>
  </si>
  <si>
    <t>руб/ м3</t>
  </si>
  <si>
    <t>Тариф на водоотведение (без НДС)</t>
  </si>
  <si>
    <t>Расходы на водоснабжение (с учетом НДС 18%)</t>
  </si>
  <si>
    <t>Ф.И.О.</t>
  </si>
  <si>
    <t>Заработная плата з 2011 год</t>
  </si>
  <si>
    <t>Потребление  (Гкал)</t>
  </si>
  <si>
    <t>Цена (руб/Гкал)</t>
  </si>
  <si>
    <t>Сумма без НДС (руб.)</t>
  </si>
  <si>
    <t>ООО"Инновационный центр"</t>
  </si>
  <si>
    <t>ООО "Вермакс С"</t>
  </si>
  <si>
    <t>ФОРМЫ</t>
  </si>
  <si>
    <t>раскрытия  информации  по  производству</t>
  </si>
  <si>
    <t>тепловой  энергии  газовой котельной</t>
  </si>
  <si>
    <t>за  2012  год</t>
  </si>
  <si>
    <t>Федеральное  государственное</t>
  </si>
  <si>
    <t>бюджетное  образовательное  учреждение</t>
  </si>
  <si>
    <t>высшего  профессионального  образования</t>
  </si>
  <si>
    <t>"Южно - Уральский  государственный</t>
  </si>
  <si>
    <t>университет"</t>
  </si>
  <si>
    <t xml:space="preserve">(национальный  исследовательский  </t>
  </si>
  <si>
    <t>университет)</t>
  </si>
  <si>
    <t>г. Челябинск</t>
  </si>
  <si>
    <t>Постановление  государственного комитета "ЕТО Чеялябинской области" № 47/31  от  22  ноября  2012 года</t>
  </si>
  <si>
    <t>на 2013 год</t>
  </si>
  <si>
    <t xml:space="preserve">                     Одноставочный тариф на тепловую энергию, с 01 января по 30 июня 2013 г. - 668,46 руб/Гкал, с 01 июля по  31 декабря 2013 г. - 735,71 руб/Гкал,         </t>
  </si>
  <si>
    <t>с 01.01.13 по 30.06.13 - 668,46 руб/Гкал с 01.07.13 по 31.12.13 - 735,71 руб/Гкал.</t>
  </si>
  <si>
    <t>Постановление государственного  комитета "Единый тарифный орган  Челябинской  области"  №47/31  от  22 ноября 2012 г.</t>
  </si>
  <si>
    <t>2012 год</t>
  </si>
  <si>
    <t>за 2012 год</t>
  </si>
  <si>
    <t>Выручка за 2012 год</t>
  </si>
  <si>
    <t>Расчет эффективности работы газовой котельной   в  2012 году</t>
  </si>
  <si>
    <t>Инвестиционная программа на 2012 год отсутствует.</t>
  </si>
  <si>
    <t>Инвестиционная программа на 2012 год отсутствует</t>
  </si>
  <si>
    <t>6. Использование инвестиционных средств за _______2012________год</t>
  </si>
  <si>
    <t>Утверждено на _____2012____год</t>
  </si>
  <si>
    <t>В течение ______2012__________года</t>
  </si>
  <si>
    <t>с 01.01.12</t>
  </si>
  <si>
    <t>с 01.09.12</t>
  </si>
  <si>
    <t>4776,83</t>
  </si>
  <si>
    <t xml:space="preserve">ТСН-873 </t>
  </si>
  <si>
    <t>2-13-13-8000/К</t>
  </si>
  <si>
    <t>203,183</t>
  </si>
  <si>
    <t>2-13-13-8000/КТ</t>
  </si>
  <si>
    <t>Всего за 2012</t>
  </si>
  <si>
    <t>ОАО "Челябинскгоргаз"</t>
  </si>
  <si>
    <t>Договор № 77/12 от 15.12.11</t>
  </si>
  <si>
    <t xml:space="preserve">ООО "Импульс-Урал" </t>
  </si>
  <si>
    <t>Госконтракт №0369100017612000074 от 21.02.12</t>
  </si>
  <si>
    <t>ООО Инжиниринг компания "Импульс-Урал"</t>
  </si>
  <si>
    <t>Госконтракт № 11/12 от 27.09.12</t>
  </si>
  <si>
    <t>Техническое обслуживание газопровода</t>
  </si>
  <si>
    <t>Техническое обслуживание газового оборудования котельной</t>
  </si>
  <si>
    <t xml:space="preserve"> Техническое обслуживание газового оборудования котельной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</si>
</sst>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"/>
    <numFmt numFmtId="172" formatCode="0.000"/>
    <numFmt numFmtId="173" formatCode="0.0000000"/>
    <numFmt numFmtId="174" formatCode="#,##0.00_ ;\-#,##0.00\ "/>
    <numFmt numFmtId="175" formatCode="0.00_ ;\-0.00\ "/>
    <numFmt numFmtId="176" formatCode="#,##0.000"/>
    <numFmt numFmtId="177" formatCode="0.0000000000"/>
    <numFmt numFmtId="178" formatCode="##########0.00"/>
  </numFmts>
  <fonts count="81">
    <font>
      <sz val="10"/>
      <name val="Arial Cyr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 Cyr"/>
      <family val="0"/>
    </font>
    <font>
      <b/>
      <sz val="28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ck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9" fillId="0" borderId="17" xfId="56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 horizontal="left" vertical="top" wrapText="1" indent="6"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 indent="2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top" wrapText="1" indent="2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1" fillId="0" borderId="28" xfId="53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 horizontal="center" vertical="center"/>
    </xf>
    <xf numFmtId="0" fontId="21" fillId="0" borderId="17" xfId="53" applyFont="1" applyFill="1" applyBorder="1" applyAlignment="1" applyProtection="1">
      <alignment horizontal="left" vertical="center" wrapText="1"/>
      <protection/>
    </xf>
    <xf numFmtId="2" fontId="21" fillId="0" borderId="17" xfId="53" applyNumberFormat="1" applyFont="1" applyFill="1" applyBorder="1" applyAlignment="1" applyProtection="1">
      <alignment horizontal="center"/>
      <protection/>
    </xf>
    <xf numFmtId="3" fontId="21" fillId="0" borderId="17" xfId="53" applyNumberFormat="1" applyFont="1" applyFill="1" applyBorder="1" applyAlignment="1" applyProtection="1">
      <alignment horizontal="center" wrapText="1"/>
      <protection locked="0"/>
    </xf>
    <xf numFmtId="4" fontId="21" fillId="0" borderId="17" xfId="53" applyNumberFormat="1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>
      <alignment horizontal="center"/>
    </xf>
    <xf numFmtId="0" fontId="21" fillId="0" borderId="28" xfId="53" applyFont="1" applyFill="1" applyBorder="1" applyAlignment="1" applyProtection="1">
      <alignment vertical="center" wrapText="1"/>
      <protection/>
    </xf>
    <xf numFmtId="3" fontId="21" fillId="0" borderId="28" xfId="53" applyNumberFormat="1" applyFont="1" applyFill="1" applyBorder="1" applyAlignment="1" applyProtection="1">
      <alignment horizontal="center" wrapText="1"/>
      <protection locked="0"/>
    </xf>
    <xf numFmtId="0" fontId="19" fillId="0" borderId="28" xfId="0" applyFont="1" applyFill="1" applyBorder="1" applyAlignment="1">
      <alignment horizontal="center"/>
    </xf>
    <xf numFmtId="0" fontId="21" fillId="0" borderId="17" xfId="53" applyFont="1" applyFill="1" applyBorder="1" applyAlignment="1" applyProtection="1">
      <alignment vertical="center" wrapText="1"/>
      <protection/>
    </xf>
    <xf numFmtId="3" fontId="21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53" applyNumberFormat="1" applyFont="1" applyFill="1" applyBorder="1" applyAlignment="1" applyProtection="1">
      <alignment horizontal="center" wrapText="1"/>
      <protection/>
    </xf>
    <xf numFmtId="0" fontId="21" fillId="0" borderId="17" xfId="55" applyFont="1" applyFill="1" applyBorder="1" applyAlignment="1" applyProtection="1">
      <alignment horizontal="left" vertical="center" wrapText="1"/>
      <protection/>
    </xf>
    <xf numFmtId="10" fontId="21" fillId="0" borderId="17" xfId="53" applyNumberFormat="1" applyFont="1" applyFill="1" applyBorder="1" applyAlignment="1" applyProtection="1">
      <alignment horizontal="center" wrapText="1"/>
      <protection/>
    </xf>
    <xf numFmtId="4" fontId="21" fillId="0" borderId="17" xfId="53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Fill="1" applyBorder="1" applyAlignment="1" applyProtection="1">
      <alignment horizontal="left" wrapText="1"/>
      <protection/>
    </xf>
    <xf numFmtId="3" fontId="21" fillId="0" borderId="0" xfId="53" applyNumberFormat="1" applyFont="1" applyFill="1" applyBorder="1" applyAlignment="1" applyProtection="1">
      <alignment horizontal="center" wrapText="1"/>
      <protection locked="0"/>
    </xf>
    <xf numFmtId="4" fontId="21" fillId="0" borderId="0" xfId="53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1" fillId="0" borderId="0" xfId="53" applyFont="1" applyFill="1" applyBorder="1" applyAlignment="1" applyProtection="1">
      <alignment horizontal="left" wrapText="1"/>
      <protection/>
    </xf>
    <xf numFmtId="0" fontId="20" fillId="0" borderId="0" xfId="0" applyFont="1" applyFill="1" applyAlignment="1">
      <alignment horizontal="right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/>
    </xf>
    <xf numFmtId="49" fontId="21" fillId="0" borderId="17" xfId="56" applyNumberFormat="1" applyFont="1" applyFill="1" applyBorder="1" applyAlignment="1" applyProtection="1">
      <alignment vertical="center" wrapText="1"/>
      <protection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left" vertical="top" wrapText="1" indent="2"/>
    </xf>
    <xf numFmtId="0" fontId="21" fillId="0" borderId="17" xfId="0" applyFont="1" applyFill="1" applyBorder="1" applyAlignment="1">
      <alignment horizontal="center" vertical="center" wrapText="1"/>
    </xf>
    <xf numFmtId="49" fontId="21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1" fillId="0" borderId="17" xfId="0" applyFont="1" applyFill="1" applyBorder="1" applyAlignment="1">
      <alignment horizontal="left" vertical="top" wrapText="1" indent="4"/>
    </xf>
    <xf numFmtId="49" fontId="19" fillId="0" borderId="17" xfId="0" applyNumberFormat="1" applyFont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67" fillId="0" borderId="17" xfId="42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>
      <alignment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74" fontId="0" fillId="0" borderId="17" xfId="0" applyNumberFormat="1" applyBorder="1" applyAlignment="1">
      <alignment/>
    </xf>
    <xf numFmtId="14" fontId="30" fillId="34" borderId="17" xfId="0" applyNumberFormat="1" applyFont="1" applyFill="1" applyBorder="1" applyAlignment="1">
      <alignment/>
    </xf>
    <xf numFmtId="0" fontId="0" fillId="0" borderId="37" xfId="0" applyBorder="1" applyAlignment="1">
      <alignment/>
    </xf>
    <xf numFmtId="175" fontId="0" fillId="0" borderId="17" xfId="0" applyNumberFormat="1" applyBorder="1" applyAlignment="1">
      <alignment/>
    </xf>
    <xf numFmtId="175" fontId="14" fillId="35" borderId="17" xfId="0" applyNumberFormat="1" applyFont="1" applyFill="1" applyBorder="1" applyAlignment="1">
      <alignment/>
    </xf>
    <xf numFmtId="4" fontId="31" fillId="0" borderId="46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4" fontId="31" fillId="0" borderId="47" xfId="0" applyNumberFormat="1" applyFont="1" applyFill="1" applyBorder="1" applyAlignment="1">
      <alignment horizontal="center" vertical="center" wrapText="1"/>
    </xf>
    <xf numFmtId="4" fontId="21" fillId="0" borderId="47" xfId="0" applyNumberFormat="1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" fontId="0" fillId="0" borderId="37" xfId="0" applyNumberFormat="1" applyBorder="1" applyAlignment="1">
      <alignment/>
    </xf>
    <xf numFmtId="4" fontId="0" fillId="0" borderId="45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30" fillId="34" borderId="1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4" fontId="0" fillId="0" borderId="45" xfId="0" applyNumberFormat="1" applyBorder="1" applyAlignment="1">
      <alignment/>
    </xf>
    <xf numFmtId="175" fontId="14" fillId="0" borderId="17" xfId="0" applyNumberFormat="1" applyFont="1" applyBorder="1" applyAlignment="1">
      <alignment/>
    </xf>
    <xf numFmtId="4" fontId="14" fillId="0" borderId="38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37" xfId="0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175" fontId="18" fillId="0" borderId="45" xfId="0" applyNumberFormat="1" applyFont="1" applyBorder="1" applyAlignment="1">
      <alignment horizontal="center" wrapText="1"/>
    </xf>
    <xf numFmtId="4" fontId="14" fillId="0" borderId="45" xfId="0" applyNumberFormat="1" applyFont="1" applyBorder="1" applyAlignment="1">
      <alignment/>
    </xf>
    <xf numFmtId="0" fontId="0" fillId="34" borderId="17" xfId="0" applyFill="1" applyBorder="1" applyAlignment="1">
      <alignment horizontal="center"/>
    </xf>
    <xf numFmtId="14" fontId="0" fillId="34" borderId="17" xfId="0" applyNumberForma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45" xfId="0" applyFont="1" applyFill="1" applyBorder="1" applyAlignment="1">
      <alignment/>
    </xf>
    <xf numFmtId="4" fontId="14" fillId="36" borderId="17" xfId="0" applyNumberFormat="1" applyFont="1" applyFill="1" applyBorder="1" applyAlignment="1">
      <alignment/>
    </xf>
    <xf numFmtId="176" fontId="14" fillId="36" borderId="17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50" xfId="0" applyFont="1" applyBorder="1" applyAlignment="1">
      <alignment wrapText="1"/>
    </xf>
    <xf numFmtId="0" fontId="32" fillId="0" borderId="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1" xfId="0" applyFont="1" applyBorder="1" applyAlignment="1">
      <alignment/>
    </xf>
    <xf numFmtId="0" fontId="0" fillId="0" borderId="5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39" xfId="0" applyFont="1" applyBorder="1" applyAlignment="1">
      <alignment/>
    </xf>
    <xf numFmtId="16" fontId="0" fillId="0" borderId="0" xfId="0" applyNumberFormat="1" applyFont="1" applyBorder="1" applyAlignment="1">
      <alignment/>
    </xf>
    <xf numFmtId="16" fontId="0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52" xfId="0" applyFont="1" applyBorder="1" applyAlignment="1">
      <alignment wrapText="1"/>
    </xf>
    <xf numFmtId="0" fontId="35" fillId="0" borderId="0" xfId="0" applyFont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2" fontId="34" fillId="34" borderId="17" xfId="0" applyNumberFormat="1" applyFont="1" applyFill="1" applyBorder="1" applyAlignment="1">
      <alignment horizontal="center" vertical="top" wrapText="1"/>
    </xf>
    <xf numFmtId="2" fontId="37" fillId="34" borderId="17" xfId="0" applyNumberFormat="1" applyFont="1" applyFill="1" applyBorder="1" applyAlignment="1">
      <alignment horizontal="center" vertical="top" wrapText="1"/>
    </xf>
    <xf numFmtId="2" fontId="34" fillId="0" borderId="17" xfId="0" applyNumberFormat="1" applyFont="1" applyBorder="1" applyAlignment="1">
      <alignment horizontal="center" vertical="top" wrapText="1"/>
    </xf>
    <xf numFmtId="2" fontId="38" fillId="0" borderId="17" xfId="0" applyNumberFormat="1" applyFont="1" applyBorder="1" applyAlignment="1">
      <alignment/>
    </xf>
    <xf numFmtId="178" fontId="0" fillId="34" borderId="17" xfId="0" applyNumberForma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0" fontId="40" fillId="0" borderId="17" xfId="54" applyFont="1" applyBorder="1" applyAlignment="1">
      <alignment horizontal="center"/>
      <protection/>
    </xf>
    <xf numFmtId="0" fontId="40" fillId="0" borderId="17" xfId="54" applyFont="1" applyBorder="1" applyAlignment="1">
      <alignment horizontal="center" wrapText="1"/>
      <protection/>
    </xf>
    <xf numFmtId="0" fontId="39" fillId="0" borderId="17" xfId="54" applyBorder="1">
      <alignment/>
      <protection/>
    </xf>
    <xf numFmtId="0" fontId="34" fillId="0" borderId="53" xfId="0" applyFont="1" applyBorder="1" applyAlignment="1">
      <alignment horizontal="center"/>
    </xf>
    <xf numFmtId="0" fontId="35" fillId="0" borderId="53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37" borderId="17" xfId="0" applyFont="1" applyFill="1" applyBorder="1" applyAlignment="1">
      <alignment horizontal="center" vertical="center" wrapText="1"/>
    </xf>
    <xf numFmtId="4" fontId="25" fillId="37" borderId="17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28" xfId="0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center" vertical="center"/>
    </xf>
    <xf numFmtId="0" fontId="0" fillId="37" borderId="24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0" fillId="0" borderId="5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61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0" fillId="0" borderId="5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8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top" wrapText="1"/>
    </xf>
    <xf numFmtId="0" fontId="21" fillId="0" borderId="44" xfId="0" applyFont="1" applyFill="1" applyBorder="1" applyAlignment="1">
      <alignment horizontal="left" vertical="top" wrapText="1"/>
    </xf>
    <xf numFmtId="0" fontId="0" fillId="0" borderId="45" xfId="0" applyBorder="1" applyAlignment="1">
      <alignment/>
    </xf>
    <xf numFmtId="0" fontId="24" fillId="0" borderId="37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37" fillId="0" borderId="37" xfId="0" applyFont="1" applyBorder="1" applyAlignment="1">
      <alignment horizontal="right"/>
    </xf>
    <xf numFmtId="0" fontId="0" fillId="0" borderId="44" xfId="0" applyBorder="1" applyAlignment="1">
      <alignment/>
    </xf>
    <xf numFmtId="0" fontId="33" fillId="0" borderId="0" xfId="0" applyFont="1" applyAlignment="1">
      <alignment horizontal="center" wrapText="1"/>
    </xf>
    <xf numFmtId="0" fontId="0" fillId="0" borderId="28" xfId="0" applyBorder="1" applyAlignment="1">
      <alignment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5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14" fillId="0" borderId="76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21" fillId="0" borderId="24" xfId="53" applyFont="1" applyFill="1" applyBorder="1" applyAlignment="1" applyProtection="1">
      <alignment horizontal="center" vertical="center" wrapText="1"/>
      <protection/>
    </xf>
    <xf numFmtId="0" fontId="21" fillId="0" borderId="28" xfId="53" applyFont="1" applyFill="1" applyBorder="1" applyAlignment="1" applyProtection="1">
      <alignment horizontal="center" vertical="center" wrapText="1"/>
      <protection/>
    </xf>
    <xf numFmtId="0" fontId="21" fillId="0" borderId="37" xfId="53" applyFont="1" applyFill="1" applyBorder="1" applyAlignment="1" applyProtection="1">
      <alignment horizontal="center" vertical="center" wrapText="1"/>
      <protection/>
    </xf>
    <xf numFmtId="0" fontId="21" fillId="0" borderId="44" xfId="53" applyFont="1" applyFill="1" applyBorder="1" applyAlignment="1" applyProtection="1">
      <alignment horizontal="center" vertical="center" wrapText="1"/>
      <protection/>
    </xf>
    <xf numFmtId="0" fontId="21" fillId="0" borderId="45" xfId="53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4" fillId="0" borderId="4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4" fontId="19" fillId="33" borderId="80" xfId="0" applyNumberFormat="1" applyFont="1" applyFill="1" applyBorder="1" applyAlignment="1">
      <alignment horizontal="center" vertical="center" wrapText="1"/>
    </xf>
    <xf numFmtId="4" fontId="19" fillId="33" borderId="43" xfId="0" applyNumberFormat="1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4" fontId="19" fillId="33" borderId="47" xfId="0" applyNumberFormat="1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4" fontId="21" fillId="33" borderId="47" xfId="0" applyNumberFormat="1" applyFont="1" applyFill="1" applyBorder="1" applyAlignment="1">
      <alignment horizontal="center" vertical="center" wrapText="1"/>
    </xf>
    <xf numFmtId="2" fontId="21" fillId="33" borderId="47" xfId="0" applyNumberFormat="1" applyFont="1" applyFill="1" applyBorder="1" applyAlignment="1">
      <alignment horizontal="center" vertical="center" wrapText="1"/>
    </xf>
    <xf numFmtId="4" fontId="21" fillId="33" borderId="81" xfId="0" applyNumberFormat="1" applyFont="1" applyFill="1" applyBorder="1" applyAlignment="1">
      <alignment horizontal="center" vertical="center" wrapText="1"/>
    </xf>
    <xf numFmtId="0" fontId="39" fillId="0" borderId="24" xfId="54" applyBorder="1" applyAlignment="1">
      <alignment/>
      <protection/>
    </xf>
    <xf numFmtId="0" fontId="39" fillId="0" borderId="39" xfId="54" applyBorder="1" applyAlignment="1">
      <alignment/>
      <protection/>
    </xf>
    <xf numFmtId="0" fontId="39" fillId="0" borderId="28" xfId="54" applyBorder="1" applyAlignment="1">
      <alignment/>
      <protection/>
    </xf>
    <xf numFmtId="0" fontId="40" fillId="0" borderId="17" xfId="54" applyFont="1" applyFill="1" applyBorder="1">
      <alignment/>
      <protection/>
    </xf>
    <xf numFmtId="4" fontId="31" fillId="33" borderId="47" xfId="0" applyNumberFormat="1" applyFont="1" applyFill="1" applyBorder="1" applyAlignment="1">
      <alignment horizontal="center" vertical="center" wrapText="1"/>
    </xf>
    <xf numFmtId="175" fontId="21" fillId="33" borderId="47" xfId="0" applyNumberFormat="1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164" fontId="21" fillId="33" borderId="47" xfId="0" applyNumberFormat="1" applyFont="1" applyFill="1" applyBorder="1" applyAlignment="1">
      <alignment horizontal="center" vertical="center" wrapText="1"/>
    </xf>
    <xf numFmtId="3" fontId="21" fillId="33" borderId="47" xfId="0" applyNumberFormat="1" applyFont="1" applyFill="1" applyBorder="1" applyAlignment="1">
      <alignment horizontal="center" vertical="center" wrapText="1"/>
    </xf>
    <xf numFmtId="4" fontId="14" fillId="0" borderId="5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36" borderId="52" xfId="0" applyFont="1" applyFill="1" applyBorder="1" applyAlignment="1">
      <alignment wrapText="1"/>
    </xf>
    <xf numFmtId="0" fontId="13" fillId="36" borderId="82" xfId="0" applyFont="1" applyFill="1" applyBorder="1" applyAlignment="1">
      <alignment horizontal="center"/>
    </xf>
    <xf numFmtId="0" fontId="0" fillId="36" borderId="82" xfId="0" applyFont="1" applyFill="1" applyBorder="1" applyAlignment="1">
      <alignment/>
    </xf>
    <xf numFmtId="4" fontId="14" fillId="36" borderId="82" xfId="0" applyNumberFormat="1" applyFont="1" applyFill="1" applyBorder="1" applyAlignment="1">
      <alignment/>
    </xf>
    <xf numFmtId="0" fontId="0" fillId="38" borderId="52" xfId="0" applyFont="1" applyFill="1" applyBorder="1" applyAlignment="1">
      <alignment wrapText="1"/>
    </xf>
    <xf numFmtId="0" fontId="13" fillId="38" borderId="82" xfId="0" applyFont="1" applyFill="1" applyBorder="1" applyAlignment="1">
      <alignment horizontal="center"/>
    </xf>
    <xf numFmtId="0" fontId="0" fillId="38" borderId="82" xfId="0" applyFont="1" applyFill="1" applyBorder="1" applyAlignment="1">
      <alignment/>
    </xf>
    <xf numFmtId="4" fontId="14" fillId="38" borderId="82" xfId="0" applyNumberFormat="1" applyFont="1" applyFill="1" applyBorder="1" applyAlignment="1">
      <alignment/>
    </xf>
    <xf numFmtId="0" fontId="0" fillId="0" borderId="83" xfId="0" applyFont="1" applyBorder="1" applyAlignment="1">
      <alignment wrapText="1"/>
    </xf>
    <xf numFmtId="0" fontId="13" fillId="0" borderId="82" xfId="0" applyFont="1" applyBorder="1" applyAlignment="1">
      <alignment horizontal="center"/>
    </xf>
    <xf numFmtId="0" fontId="0" fillId="0" borderId="82" xfId="0" applyFont="1" applyBorder="1" applyAlignment="1">
      <alignment/>
    </xf>
    <xf numFmtId="4" fontId="14" fillId="0" borderId="82" xfId="0" applyNumberFormat="1" applyFont="1" applyBorder="1" applyAlignment="1">
      <alignment/>
    </xf>
    <xf numFmtId="0" fontId="0" fillId="0" borderId="84" xfId="0" applyFont="1" applyBorder="1" applyAlignment="1">
      <alignment wrapText="1"/>
    </xf>
    <xf numFmtId="0" fontId="13" fillId="0" borderId="82" xfId="0" applyFont="1" applyBorder="1" applyAlignment="1">
      <alignment/>
    </xf>
    <xf numFmtId="175" fontId="0" fillId="0" borderId="82" xfId="0" applyNumberFormat="1" applyFont="1" applyBorder="1" applyAlignment="1">
      <alignment/>
    </xf>
    <xf numFmtId="0" fontId="13" fillId="0" borderId="82" xfId="0" applyFont="1" applyFill="1" applyBorder="1" applyAlignment="1">
      <alignment horizontal="center"/>
    </xf>
    <xf numFmtId="0" fontId="0" fillId="38" borderId="85" xfId="0" applyFont="1" applyFill="1" applyBorder="1" applyAlignment="1">
      <alignment wrapText="1"/>
    </xf>
    <xf numFmtId="4" fontId="13" fillId="38" borderId="82" xfId="0" applyNumberFormat="1" applyFont="1" applyFill="1" applyBorder="1" applyAlignment="1">
      <alignment horizontal="center"/>
    </xf>
    <xf numFmtId="4" fontId="0" fillId="38" borderId="82" xfId="0" applyNumberFormat="1" applyFont="1" applyFill="1" applyBorder="1" applyAlignment="1">
      <alignment/>
    </xf>
    <xf numFmtId="4" fontId="0" fillId="0" borderId="82" xfId="0" applyNumberFormat="1" applyFont="1" applyBorder="1" applyAlignment="1">
      <alignment/>
    </xf>
    <xf numFmtId="0" fontId="0" fillId="0" borderId="85" xfId="0" applyFont="1" applyBorder="1" applyAlignment="1">
      <alignment wrapText="1"/>
    </xf>
    <xf numFmtId="0" fontId="0" fillId="36" borderId="86" xfId="0" applyFont="1" applyFill="1" applyBorder="1" applyAlignment="1">
      <alignment wrapText="1"/>
    </xf>
    <xf numFmtId="4" fontId="0" fillId="36" borderId="82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/>
    </xf>
    <xf numFmtId="4" fontId="14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5" fontId="0" fillId="0" borderId="17" xfId="0" applyNumberFormat="1" applyBorder="1" applyAlignment="1">
      <alignment horizontal="right"/>
    </xf>
    <xf numFmtId="0" fontId="0" fillId="0" borderId="67" xfId="0" applyBorder="1" applyAlignment="1">
      <alignment horizontal="center"/>
    </xf>
    <xf numFmtId="0" fontId="0" fillId="34" borderId="37" xfId="0" applyFill="1" applyBorder="1" applyAlignment="1">
      <alignment horizontal="center"/>
    </xf>
    <xf numFmtId="176" fontId="14" fillId="0" borderId="17" xfId="0" applyNumberFormat="1" applyFont="1" applyBorder="1" applyAlignment="1">
      <alignment/>
    </xf>
    <xf numFmtId="2" fontId="38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Лист Microsoft Excel (3)" xfId="54"/>
    <cellStyle name="Обычный_тарифы на 2002г с 1-01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sliva.86@mail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zoomScalePageLayoutView="0" workbookViewId="0" topLeftCell="A1">
      <selection activeCell="N14" sqref="N14"/>
    </sheetView>
  </sheetViews>
  <sheetFormatPr defaultColWidth="9.00390625" defaultRowHeight="12.75"/>
  <cols>
    <col min="9" max="9" width="7.875" style="0" customWidth="1"/>
    <col min="10" max="10" width="19.625" style="0" customWidth="1"/>
    <col min="11" max="11" width="13.375" style="0" customWidth="1"/>
  </cols>
  <sheetData>
    <row r="6" spans="1:10" ht="35.25">
      <c r="A6" s="263" t="s">
        <v>451</v>
      </c>
      <c r="B6" s="263"/>
      <c r="C6" s="263"/>
      <c r="D6" s="263"/>
      <c r="E6" s="263"/>
      <c r="F6" s="263"/>
      <c r="G6" s="263"/>
      <c r="H6" s="263"/>
      <c r="I6" s="263"/>
      <c r="J6" s="263"/>
    </row>
    <row r="7" spans="1:10" ht="24.7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</row>
    <row r="8" spans="1:10" ht="30">
      <c r="A8" s="264" t="s">
        <v>452</v>
      </c>
      <c r="B8" s="264"/>
      <c r="C8" s="264"/>
      <c r="D8" s="264"/>
      <c r="E8" s="264"/>
      <c r="F8" s="264"/>
      <c r="G8" s="264"/>
      <c r="H8" s="264"/>
      <c r="I8" s="264"/>
      <c r="J8" s="264"/>
    </row>
    <row r="9" spans="1:10" ht="35.25" customHeight="1">
      <c r="A9" s="264" t="s">
        <v>453</v>
      </c>
      <c r="B9" s="264"/>
      <c r="C9" s="264"/>
      <c r="D9" s="264"/>
      <c r="E9" s="264"/>
      <c r="F9" s="264"/>
      <c r="G9" s="264"/>
      <c r="H9" s="264"/>
      <c r="I9" s="264"/>
      <c r="J9" s="264"/>
    </row>
    <row r="10" spans="1:10" ht="30">
      <c r="A10" s="247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30">
      <c r="A11" s="264" t="s">
        <v>454</v>
      </c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ht="30">
      <c r="A12" s="247"/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30">
      <c r="A13" s="247"/>
      <c r="B13" s="247"/>
      <c r="C13" s="247"/>
      <c r="D13" s="247"/>
      <c r="E13" s="247"/>
      <c r="F13" s="247"/>
      <c r="G13" s="247"/>
      <c r="H13" s="247"/>
      <c r="I13" s="247"/>
      <c r="J13" s="247"/>
    </row>
    <row r="14" spans="1:10" ht="30">
      <c r="A14" s="264" t="s">
        <v>455</v>
      </c>
      <c r="B14" s="264"/>
      <c r="C14" s="264"/>
      <c r="D14" s="264"/>
      <c r="E14" s="264"/>
      <c r="F14" s="264"/>
      <c r="G14" s="264"/>
      <c r="H14" s="264"/>
      <c r="I14" s="264"/>
      <c r="J14" s="264"/>
    </row>
    <row r="15" spans="1:10" ht="30">
      <c r="A15" s="264" t="s">
        <v>456</v>
      </c>
      <c r="B15" s="264"/>
      <c r="C15" s="264"/>
      <c r="D15" s="264"/>
      <c r="E15" s="264"/>
      <c r="F15" s="264"/>
      <c r="G15" s="264"/>
      <c r="H15" s="264"/>
      <c r="I15" s="264"/>
      <c r="J15" s="264"/>
    </row>
    <row r="16" spans="1:10" ht="30">
      <c r="A16" s="264" t="s">
        <v>457</v>
      </c>
      <c r="B16" s="264"/>
      <c r="C16" s="264"/>
      <c r="D16" s="264"/>
      <c r="E16" s="264"/>
      <c r="F16" s="264"/>
      <c r="G16" s="264"/>
      <c r="H16" s="264"/>
      <c r="I16" s="264"/>
      <c r="J16" s="264"/>
    </row>
    <row r="17" spans="1:10" ht="30">
      <c r="A17" s="264"/>
      <c r="B17" s="264"/>
      <c r="C17" s="264"/>
      <c r="D17" s="264"/>
      <c r="E17" s="264"/>
      <c r="F17" s="264"/>
      <c r="G17" s="264"/>
      <c r="H17" s="264"/>
      <c r="I17" s="264"/>
      <c r="J17" s="264"/>
    </row>
    <row r="18" spans="1:10" ht="30">
      <c r="A18" s="266" t="s">
        <v>458</v>
      </c>
      <c r="B18" s="266"/>
      <c r="C18" s="266"/>
      <c r="D18" s="266"/>
      <c r="E18" s="266"/>
      <c r="F18" s="266"/>
      <c r="G18" s="266"/>
      <c r="H18" s="266"/>
      <c r="I18" s="266"/>
      <c r="J18" s="266"/>
    </row>
    <row r="19" spans="1:10" ht="30">
      <c r="A19" s="266" t="s">
        <v>459</v>
      </c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0" ht="30">
      <c r="A20" s="264"/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0" ht="30">
      <c r="A21" s="264" t="s">
        <v>460</v>
      </c>
      <c r="B21" s="264"/>
      <c r="C21" s="264"/>
      <c r="D21" s="264"/>
      <c r="E21" s="264"/>
      <c r="F21" s="264"/>
      <c r="G21" s="264"/>
      <c r="H21" s="264"/>
      <c r="I21" s="264"/>
      <c r="J21" s="264"/>
    </row>
    <row r="22" spans="1:10" ht="30">
      <c r="A22" s="264" t="s">
        <v>461</v>
      </c>
      <c r="B22" s="264"/>
      <c r="C22" s="264"/>
      <c r="D22" s="264"/>
      <c r="E22" s="264"/>
      <c r="F22" s="264"/>
      <c r="G22" s="264"/>
      <c r="H22" s="264"/>
      <c r="I22" s="264"/>
      <c r="J22" s="264"/>
    </row>
    <row r="23" spans="1:10" ht="25.5">
      <c r="A23" s="265"/>
      <c r="B23" s="265"/>
      <c r="C23" s="265"/>
      <c r="D23" s="265"/>
      <c r="E23" s="265"/>
      <c r="F23" s="265"/>
      <c r="G23" s="265"/>
      <c r="H23" s="265"/>
      <c r="I23" s="265"/>
      <c r="J23" s="265"/>
    </row>
    <row r="36" spans="1:10" ht="25.5">
      <c r="A36" s="265" t="s">
        <v>462</v>
      </c>
      <c r="B36" s="265"/>
      <c r="C36" s="265"/>
      <c r="D36" s="265"/>
      <c r="E36" s="265"/>
      <c r="F36" s="265"/>
      <c r="G36" s="265"/>
      <c r="H36" s="265"/>
      <c r="I36" s="265"/>
      <c r="J36" s="265"/>
    </row>
  </sheetData>
  <sheetProtection/>
  <mergeCells count="15">
    <mergeCell ref="A22:J22"/>
    <mergeCell ref="A23:J23"/>
    <mergeCell ref="A36:J36"/>
    <mergeCell ref="A16:J16"/>
    <mergeCell ref="A17:J17"/>
    <mergeCell ref="A18:J18"/>
    <mergeCell ref="A19:J19"/>
    <mergeCell ref="A20:J20"/>
    <mergeCell ref="A21:J21"/>
    <mergeCell ref="A6:J6"/>
    <mergeCell ref="A8:J8"/>
    <mergeCell ref="A9:J9"/>
    <mergeCell ref="A11:J11"/>
    <mergeCell ref="A14:J14"/>
    <mergeCell ref="A15:J15"/>
  </mergeCells>
  <printOptions/>
  <pageMargins left="0" right="0" top="0.3937007874015748" bottom="0.3937007874015748" header="0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3" sqref="A3:IV25"/>
    </sheetView>
  </sheetViews>
  <sheetFormatPr defaultColWidth="9.00390625" defaultRowHeight="12.75"/>
  <cols>
    <col min="1" max="1" width="20.625" style="0" customWidth="1"/>
    <col min="2" max="2" width="6.00390625" style="77" customWidth="1"/>
    <col min="3" max="3" width="9.875" style="0" customWidth="1"/>
    <col min="4" max="4" width="10.625" style="0" customWidth="1"/>
    <col min="5" max="5" width="9.00390625" style="0" customWidth="1"/>
    <col min="6" max="6" width="9.75390625" style="0" customWidth="1"/>
    <col min="7" max="7" width="9.00390625" style="0" customWidth="1"/>
    <col min="8" max="8" width="9.25390625" style="0" customWidth="1"/>
    <col min="9" max="9" width="5.875" style="0" customWidth="1"/>
    <col min="10" max="11" width="8.875" style="0" customWidth="1"/>
    <col min="12" max="12" width="9.375" style="0" customWidth="1"/>
    <col min="13" max="13" width="9.125" style="0" customWidth="1"/>
    <col min="14" max="14" width="9.00390625" style="0" customWidth="1"/>
    <col min="15" max="15" width="9.875" style="69" customWidth="1"/>
    <col min="16" max="16" width="8.25390625" style="0" customWidth="1"/>
    <col min="17" max="18" width="9.25390625" style="0" customWidth="1"/>
    <col min="19" max="20" width="8.875" style="0" customWidth="1"/>
    <col min="21" max="21" width="9.375" style="0" customWidth="1"/>
    <col min="22" max="22" width="10.125" style="0" bestFit="1" customWidth="1"/>
  </cols>
  <sheetData>
    <row r="1" ht="18">
      <c r="A1" s="72" t="s">
        <v>409</v>
      </c>
    </row>
    <row r="3" spans="1:22" ht="18.75" thickBot="1">
      <c r="A3" s="375" t="s">
        <v>471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78"/>
      <c r="Q3" s="68"/>
      <c r="R3" s="68"/>
      <c r="S3" s="68"/>
      <c r="T3" s="68"/>
      <c r="U3" s="68"/>
      <c r="V3" s="68"/>
    </row>
    <row r="4" spans="1:15" s="214" customFormat="1" ht="25.5" customHeight="1" thickBot="1">
      <c r="A4" s="209" t="s">
        <v>37</v>
      </c>
      <c r="B4" s="210"/>
      <c r="C4" s="211" t="s">
        <v>217</v>
      </c>
      <c r="D4" s="212" t="s">
        <v>178</v>
      </c>
      <c r="E4" s="211" t="s">
        <v>179</v>
      </c>
      <c r="F4" s="212" t="s">
        <v>180</v>
      </c>
      <c r="G4" s="211" t="s">
        <v>181</v>
      </c>
      <c r="H4" s="212" t="s">
        <v>182</v>
      </c>
      <c r="I4" s="211" t="s">
        <v>183</v>
      </c>
      <c r="J4" s="212" t="s">
        <v>184</v>
      </c>
      <c r="K4" s="211" t="s">
        <v>185</v>
      </c>
      <c r="L4" s="212" t="s">
        <v>186</v>
      </c>
      <c r="M4" s="211" t="s">
        <v>187</v>
      </c>
      <c r="N4" s="212" t="s">
        <v>188</v>
      </c>
      <c r="O4" s="213" t="s">
        <v>218</v>
      </c>
    </row>
    <row r="5" spans="1:15" s="80" customFormat="1" ht="6.75" customHeight="1">
      <c r="A5" s="215"/>
      <c r="B5" s="216"/>
      <c r="C5" s="217"/>
      <c r="D5" s="218"/>
      <c r="E5" s="217"/>
      <c r="F5" s="218"/>
      <c r="G5" s="217"/>
      <c r="H5" s="218"/>
      <c r="I5" s="217"/>
      <c r="J5" s="218"/>
      <c r="K5" s="217"/>
      <c r="L5" s="218"/>
      <c r="M5" s="217"/>
      <c r="N5" s="218"/>
      <c r="O5" s="219"/>
    </row>
    <row r="6" spans="1:15" s="80" customFormat="1" ht="12.75">
      <c r="A6" s="220"/>
      <c r="B6" s="221"/>
      <c r="C6" s="222" t="s">
        <v>433</v>
      </c>
      <c r="D6" s="223" t="s">
        <v>434</v>
      </c>
      <c r="E6" s="224" t="s">
        <v>189</v>
      </c>
      <c r="F6" s="225" t="s">
        <v>190</v>
      </c>
      <c r="G6" s="222" t="s">
        <v>191</v>
      </c>
      <c r="H6" s="225" t="s">
        <v>192</v>
      </c>
      <c r="I6" s="217" t="s">
        <v>193</v>
      </c>
      <c r="J6" s="225" t="s">
        <v>194</v>
      </c>
      <c r="K6" s="222" t="s">
        <v>195</v>
      </c>
      <c r="L6" s="225" t="s">
        <v>196</v>
      </c>
      <c r="M6" s="222" t="s">
        <v>197</v>
      </c>
      <c r="N6" s="225" t="s">
        <v>198</v>
      </c>
      <c r="O6" s="219"/>
    </row>
    <row r="7" spans="1:15" s="80" customFormat="1" ht="38.25">
      <c r="A7" s="220" t="s">
        <v>199</v>
      </c>
      <c r="B7" s="226" t="s">
        <v>200</v>
      </c>
      <c r="C7" s="222"/>
      <c r="D7" s="225"/>
      <c r="E7" s="222"/>
      <c r="F7" s="225"/>
      <c r="G7" s="222"/>
      <c r="H7" s="227"/>
      <c r="I7" s="222"/>
      <c r="J7" s="227"/>
      <c r="K7" s="222"/>
      <c r="L7" s="227"/>
      <c r="M7" s="222"/>
      <c r="N7" s="227"/>
      <c r="O7" s="446">
        <f>SUM(C7:N7)</f>
        <v>0</v>
      </c>
    </row>
    <row r="8" spans="1:15" s="80" customFormat="1" ht="38.25">
      <c r="A8" s="220" t="s">
        <v>199</v>
      </c>
      <c r="B8" s="226" t="s">
        <v>201</v>
      </c>
      <c r="C8" s="447">
        <v>1692</v>
      </c>
      <c r="D8" s="447">
        <v>1818</v>
      </c>
      <c r="E8" s="447">
        <v>1238</v>
      </c>
      <c r="F8" s="447">
        <v>785</v>
      </c>
      <c r="G8" s="447">
        <v>260</v>
      </c>
      <c r="H8" s="447">
        <v>115</v>
      </c>
      <c r="I8" s="222">
        <v>0</v>
      </c>
      <c r="J8" s="447">
        <v>118</v>
      </c>
      <c r="K8" s="447">
        <v>253</v>
      </c>
      <c r="L8" s="447">
        <v>799</v>
      </c>
      <c r="M8" s="447">
        <v>1267</v>
      </c>
      <c r="N8" s="447">
        <v>1787</v>
      </c>
      <c r="O8" s="446">
        <f>SUM(C8:N8)</f>
        <v>10132</v>
      </c>
    </row>
    <row r="9" spans="1:15" s="80" customFormat="1" ht="12.75">
      <c r="A9" s="448" t="s">
        <v>435</v>
      </c>
      <c r="B9" s="449" t="s">
        <v>202</v>
      </c>
      <c r="C9" s="450">
        <v>16</v>
      </c>
      <c r="D9" s="450">
        <v>39</v>
      </c>
      <c r="E9" s="450">
        <v>12</v>
      </c>
      <c r="F9" s="450">
        <v>13</v>
      </c>
      <c r="G9" s="450">
        <v>28</v>
      </c>
      <c r="H9" s="450">
        <v>14</v>
      </c>
      <c r="I9" s="450">
        <v>0</v>
      </c>
      <c r="J9" s="450">
        <v>5</v>
      </c>
      <c r="K9" s="450">
        <v>12</v>
      </c>
      <c r="L9" s="450">
        <v>22</v>
      </c>
      <c r="M9" s="450">
        <v>19</v>
      </c>
      <c r="N9" s="450">
        <v>45</v>
      </c>
      <c r="O9" s="451">
        <f>SUM(C9:N9)</f>
        <v>225</v>
      </c>
    </row>
    <row r="10" spans="1:15" s="80" customFormat="1" ht="12.75">
      <c r="A10" s="452" t="s">
        <v>436</v>
      </c>
      <c r="B10" s="453" t="s">
        <v>203</v>
      </c>
      <c r="C10" s="454">
        <v>24821</v>
      </c>
      <c r="D10" s="454">
        <v>25711</v>
      </c>
      <c r="E10" s="454">
        <v>19424</v>
      </c>
      <c r="F10" s="454">
        <v>11658</v>
      </c>
      <c r="G10" s="454">
        <v>4343</v>
      </c>
      <c r="H10" s="454">
        <v>4022</v>
      </c>
      <c r="I10" s="454">
        <v>0</v>
      </c>
      <c r="J10" s="454">
        <v>2429</v>
      </c>
      <c r="K10" s="454">
        <v>8467</v>
      </c>
      <c r="L10" s="454">
        <v>15146</v>
      </c>
      <c r="M10" s="454">
        <v>22291</v>
      </c>
      <c r="N10" s="454">
        <v>26169</v>
      </c>
      <c r="O10" s="455">
        <f>SUM(C10:N10)</f>
        <v>164481</v>
      </c>
    </row>
    <row r="11" spans="1:15" s="80" customFormat="1" ht="12.75">
      <c r="A11" s="456" t="s">
        <v>204</v>
      </c>
      <c r="B11" s="457" t="s">
        <v>205</v>
      </c>
      <c r="C11" s="458">
        <v>764</v>
      </c>
      <c r="D11" s="458">
        <v>989</v>
      </c>
      <c r="E11" s="458">
        <v>739</v>
      </c>
      <c r="F11" s="458">
        <v>687</v>
      </c>
      <c r="G11" s="458">
        <v>565</v>
      </c>
      <c r="H11" s="458">
        <v>373</v>
      </c>
      <c r="I11" s="458"/>
      <c r="J11" s="458">
        <v>391</v>
      </c>
      <c r="K11" s="458">
        <v>505</v>
      </c>
      <c r="L11" s="458">
        <v>688</v>
      </c>
      <c r="M11" s="458">
        <v>731</v>
      </c>
      <c r="N11" s="458">
        <v>813</v>
      </c>
      <c r="O11" s="459">
        <f>SUM(C11:N11)</f>
        <v>7245</v>
      </c>
    </row>
    <row r="12" spans="1:15" s="80" customFormat="1" ht="6.75" customHeight="1">
      <c r="A12" s="460"/>
      <c r="B12" s="461"/>
      <c r="C12" s="462"/>
      <c r="D12" s="462"/>
      <c r="E12" s="462"/>
      <c r="F12" s="462"/>
      <c r="G12" s="462"/>
      <c r="H12" s="458"/>
      <c r="I12" s="458"/>
      <c r="J12" s="458"/>
      <c r="K12" s="458"/>
      <c r="L12" s="458"/>
      <c r="M12" s="458"/>
      <c r="N12" s="458"/>
      <c r="O12" s="459"/>
    </row>
    <row r="13" spans="1:15" s="80" customFormat="1" ht="25.5">
      <c r="A13" s="229" t="s">
        <v>437</v>
      </c>
      <c r="B13" s="463" t="s">
        <v>219</v>
      </c>
      <c r="C13" s="462">
        <v>2.41</v>
      </c>
      <c r="D13" s="462">
        <v>2.41</v>
      </c>
      <c r="E13" s="462">
        <v>2.41</v>
      </c>
      <c r="F13" s="462">
        <v>2.31</v>
      </c>
      <c r="G13" s="462">
        <v>2.31</v>
      </c>
      <c r="H13" s="462">
        <v>2.31</v>
      </c>
      <c r="I13" s="462">
        <v>2.48</v>
      </c>
      <c r="J13" s="462">
        <v>2.47</v>
      </c>
      <c r="K13" s="462">
        <v>2.48</v>
      </c>
      <c r="L13" s="462">
        <v>2.45</v>
      </c>
      <c r="M13" s="462">
        <v>2.4</v>
      </c>
      <c r="N13" s="462">
        <v>2.39</v>
      </c>
      <c r="O13" s="459">
        <f>(SUM(C13:N13))/12</f>
        <v>2.4025</v>
      </c>
    </row>
    <row r="14" spans="1:15" s="80" customFormat="1" ht="7.5" customHeight="1">
      <c r="A14" s="456"/>
      <c r="B14" s="457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9"/>
    </row>
    <row r="15" spans="1:16" s="80" customFormat="1" ht="51.75" customHeight="1">
      <c r="A15" s="464" t="s">
        <v>438</v>
      </c>
      <c r="B15" s="465" t="s">
        <v>439</v>
      </c>
      <c r="C15" s="466">
        <f aca="true" t="shared" si="0" ref="C15:N15">C10*C13*118/100</f>
        <v>70585.95980000001</v>
      </c>
      <c r="D15" s="466">
        <f t="shared" si="0"/>
        <v>73116.9418</v>
      </c>
      <c r="E15" s="466">
        <f t="shared" si="0"/>
        <v>55237.9712</v>
      </c>
      <c r="F15" s="466">
        <f t="shared" si="0"/>
        <v>31777.3764</v>
      </c>
      <c r="G15" s="466">
        <f t="shared" si="0"/>
        <v>11838.1494</v>
      </c>
      <c r="H15" s="466">
        <f t="shared" si="0"/>
        <v>10963.1676</v>
      </c>
      <c r="I15" s="466">
        <f t="shared" si="0"/>
        <v>0</v>
      </c>
      <c r="J15" s="466">
        <f t="shared" si="0"/>
        <v>7079.5634</v>
      </c>
      <c r="K15" s="466">
        <f t="shared" si="0"/>
        <v>24777.8288</v>
      </c>
      <c r="L15" s="466">
        <f t="shared" si="0"/>
        <v>43787.086</v>
      </c>
      <c r="M15" s="466">
        <f t="shared" si="0"/>
        <v>63128.112</v>
      </c>
      <c r="N15" s="466">
        <f t="shared" si="0"/>
        <v>73801.8138</v>
      </c>
      <c r="O15" s="455">
        <f>SUM(C15:N15)</f>
        <v>466093.97020000004</v>
      </c>
      <c r="P15" s="228"/>
    </row>
    <row r="16" spans="1:15" s="80" customFormat="1" ht="6.75" customHeight="1">
      <c r="A16" s="229"/>
      <c r="B16" s="461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67"/>
    </row>
    <row r="17" spans="1:15" s="80" customFormat="1" ht="38.25">
      <c r="A17" s="468" t="s">
        <v>440</v>
      </c>
      <c r="B17" s="457" t="s">
        <v>441</v>
      </c>
      <c r="C17" s="458">
        <v>20.84</v>
      </c>
      <c r="D17" s="458">
        <v>14.29</v>
      </c>
      <c r="E17" s="458">
        <v>20.84</v>
      </c>
      <c r="F17" s="458">
        <v>20.84</v>
      </c>
      <c r="G17" s="458">
        <v>20.84</v>
      </c>
      <c r="H17" s="458">
        <v>20.84</v>
      </c>
      <c r="I17" s="458"/>
      <c r="J17" s="458">
        <v>21.9</v>
      </c>
      <c r="K17" s="458">
        <v>22.97</v>
      </c>
      <c r="L17" s="458">
        <v>22.97</v>
      </c>
      <c r="M17" s="458">
        <v>22.97</v>
      </c>
      <c r="N17" s="458">
        <v>22.97</v>
      </c>
      <c r="O17" s="467"/>
    </row>
    <row r="18" spans="1:15" s="80" customFormat="1" ht="38.25" hidden="1">
      <c r="A18" s="468" t="s">
        <v>442</v>
      </c>
      <c r="B18" s="457" t="s">
        <v>441</v>
      </c>
      <c r="C18" s="458">
        <v>12.65</v>
      </c>
      <c r="D18" s="458">
        <v>12.65</v>
      </c>
      <c r="E18" s="458">
        <v>12.65</v>
      </c>
      <c r="F18" s="458">
        <v>12.65</v>
      </c>
      <c r="G18" s="458">
        <v>12.65</v>
      </c>
      <c r="H18" s="458">
        <v>12.65</v>
      </c>
      <c r="I18" s="458">
        <v>12.65</v>
      </c>
      <c r="J18" s="458">
        <v>12.65</v>
      </c>
      <c r="K18" s="458">
        <v>12.65</v>
      </c>
      <c r="L18" s="458">
        <v>12.65</v>
      </c>
      <c r="M18" s="458">
        <v>12.65</v>
      </c>
      <c r="N18" s="458">
        <v>12.65</v>
      </c>
      <c r="O18" s="467"/>
    </row>
    <row r="19" spans="1:15" s="80" customFormat="1" ht="39" thickBot="1">
      <c r="A19" s="469" t="s">
        <v>443</v>
      </c>
      <c r="B19" s="449" t="s">
        <v>439</v>
      </c>
      <c r="C19" s="470">
        <f>C9*C17*118/100</f>
        <v>393.4592</v>
      </c>
      <c r="D19" s="470">
        <f aca="true" t="shared" si="1" ref="D19:N19">D9*D17*118/100</f>
        <v>657.6257999999999</v>
      </c>
      <c r="E19" s="470">
        <f t="shared" si="1"/>
        <v>295.0944</v>
      </c>
      <c r="F19" s="470">
        <f t="shared" si="1"/>
        <v>319.6856</v>
      </c>
      <c r="G19" s="470">
        <f t="shared" si="1"/>
        <v>688.5536</v>
      </c>
      <c r="H19" s="470">
        <f t="shared" si="1"/>
        <v>344.2768</v>
      </c>
      <c r="I19" s="470">
        <f t="shared" si="1"/>
        <v>0</v>
      </c>
      <c r="J19" s="470">
        <f t="shared" si="1"/>
        <v>129.21</v>
      </c>
      <c r="K19" s="470">
        <f t="shared" si="1"/>
        <v>325.25519999999995</v>
      </c>
      <c r="L19" s="470">
        <f t="shared" si="1"/>
        <v>596.3012</v>
      </c>
      <c r="M19" s="470">
        <f t="shared" si="1"/>
        <v>514.9873999999999</v>
      </c>
      <c r="N19" s="470">
        <f t="shared" si="1"/>
        <v>1219.7069999999999</v>
      </c>
      <c r="O19" s="451">
        <f>SUM(C19:N19)</f>
        <v>5484.156199999999</v>
      </c>
    </row>
    <row r="20" spans="1:15" s="475" customFormat="1" ht="12.75">
      <c r="A20" s="471"/>
      <c r="B20" s="472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4"/>
    </row>
    <row r="21" spans="1:15" s="475" customFormat="1" ht="12.75">
      <c r="A21" s="471"/>
      <c r="B21" s="472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4"/>
    </row>
    <row r="22" spans="1:8" ht="12.75">
      <c r="A22" s="79"/>
      <c r="B22" t="s">
        <v>220</v>
      </c>
      <c r="H22" s="74" t="s">
        <v>221</v>
      </c>
    </row>
    <row r="25" spans="2:8" ht="12.75">
      <c r="B25" s="77" t="s">
        <v>222</v>
      </c>
      <c r="H25" t="s">
        <v>223</v>
      </c>
    </row>
  </sheetData>
  <sheetProtection/>
  <mergeCells count="1">
    <mergeCell ref="A3:O3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A6" sqref="A6:IV44"/>
    </sheetView>
  </sheetViews>
  <sheetFormatPr defaultColWidth="9.00390625" defaultRowHeight="12.75"/>
  <cols>
    <col min="1" max="1" width="5.125" style="0" customWidth="1"/>
    <col min="2" max="2" width="26.375" style="0" customWidth="1"/>
    <col min="3" max="3" width="11.875" style="0" customWidth="1"/>
    <col min="4" max="5" width="10.875" style="0" customWidth="1"/>
    <col min="6" max="6" width="12.125" style="0" customWidth="1"/>
    <col min="7" max="7" width="10.00390625" style="0" customWidth="1"/>
    <col min="8" max="8" width="12.375" style="0" customWidth="1"/>
  </cols>
  <sheetData>
    <row r="1" ht="18">
      <c r="A1" s="72" t="s">
        <v>409</v>
      </c>
    </row>
    <row r="4" spans="1:8" ht="18">
      <c r="A4" s="372" t="s">
        <v>224</v>
      </c>
      <c r="B4" s="372"/>
      <c r="C4" s="372"/>
      <c r="D4" s="372"/>
      <c r="E4" s="372"/>
      <c r="F4" s="372"/>
      <c r="G4" s="374"/>
      <c r="H4" s="374"/>
    </row>
    <row r="6" s="69" customFormat="1" ht="12.75">
      <c r="B6" s="69" t="s">
        <v>427</v>
      </c>
    </row>
    <row r="7" spans="1:8" s="172" customFormat="1" ht="36">
      <c r="A7" s="168" t="s">
        <v>209</v>
      </c>
      <c r="B7" s="88" t="s">
        <v>214</v>
      </c>
      <c r="C7" s="169" t="s">
        <v>420</v>
      </c>
      <c r="D7" s="88" t="s">
        <v>428</v>
      </c>
      <c r="E7" s="169" t="s">
        <v>422</v>
      </c>
      <c r="F7" s="170" t="s">
        <v>429</v>
      </c>
      <c r="G7" s="88" t="s">
        <v>430</v>
      </c>
      <c r="H7" s="171" t="s">
        <v>225</v>
      </c>
    </row>
    <row r="8" spans="1:9" ht="12.75">
      <c r="A8" s="183">
        <v>1</v>
      </c>
      <c r="B8" s="189" t="s">
        <v>481</v>
      </c>
      <c r="C8" s="174">
        <v>40939</v>
      </c>
      <c r="D8" s="76">
        <v>661615.03</v>
      </c>
      <c r="E8" s="184">
        <v>119090.71</v>
      </c>
      <c r="F8" s="85">
        <v>780705.74</v>
      </c>
      <c r="G8" s="185">
        <v>2718.21</v>
      </c>
      <c r="H8" s="176">
        <v>243.401</v>
      </c>
      <c r="I8" s="186"/>
    </row>
    <row r="9" spans="1:9" ht="12.75">
      <c r="A9" s="187">
        <v>2</v>
      </c>
      <c r="B9" s="189" t="s">
        <v>481</v>
      </c>
      <c r="C9" s="174">
        <v>40939</v>
      </c>
      <c r="D9" s="76">
        <v>741479.6</v>
      </c>
      <c r="E9" s="184">
        <v>133466.33</v>
      </c>
      <c r="F9" s="85">
        <v>874945.93</v>
      </c>
      <c r="G9" s="188">
        <v>2716.54</v>
      </c>
      <c r="H9" s="176">
        <v>272.95</v>
      </c>
      <c r="I9" s="186"/>
    </row>
    <row r="10" spans="1:9" ht="12.75">
      <c r="A10" s="75">
        <v>3</v>
      </c>
      <c r="B10" s="189" t="s">
        <v>481</v>
      </c>
      <c r="C10" s="174">
        <v>40939</v>
      </c>
      <c r="D10" s="76">
        <f>57581.71+532394.95</f>
        <v>589976.6599999999</v>
      </c>
      <c r="E10" s="184">
        <f>10364.71+95831.1</f>
        <v>106195.81</v>
      </c>
      <c r="F10" s="85">
        <f>67946.42+628226.05</f>
        <v>696172.4700000001</v>
      </c>
      <c r="G10" s="188">
        <v>2713.2</v>
      </c>
      <c r="H10" s="176">
        <f>21.211+196.224</f>
        <v>217.435</v>
      </c>
      <c r="I10" s="186"/>
    </row>
    <row r="11" spans="1:9" ht="12.75">
      <c r="A11" s="75">
        <v>4</v>
      </c>
      <c r="B11" s="189" t="s">
        <v>481</v>
      </c>
      <c r="C11" s="174">
        <v>40939</v>
      </c>
      <c r="D11" s="76">
        <v>292096.53</v>
      </c>
      <c r="E11" s="184">
        <v>52577.3</v>
      </c>
      <c r="F11" s="85">
        <v>344673.38</v>
      </c>
      <c r="G11" s="188">
        <v>2712.53</v>
      </c>
      <c r="H11" s="176">
        <v>107.684</v>
      </c>
      <c r="I11" s="186"/>
    </row>
    <row r="12" spans="1:9" ht="12.75">
      <c r="A12" s="75">
        <v>5</v>
      </c>
      <c r="B12" s="189" t="s">
        <v>481</v>
      </c>
      <c r="C12" s="174">
        <v>40939</v>
      </c>
      <c r="D12" s="76">
        <f>421.04+115284.24</f>
        <v>115705.28</v>
      </c>
      <c r="E12" s="184">
        <f>75.79+20751.17</f>
        <v>20826.96</v>
      </c>
      <c r="F12" s="85">
        <f>496.83+136035.41</f>
        <v>136532.24</v>
      </c>
      <c r="G12" s="188">
        <f>(2716.38+2714.87)/2</f>
        <v>2715.625</v>
      </c>
      <c r="H12" s="70">
        <f>42.464+0.155</f>
        <v>42.619</v>
      </c>
      <c r="I12" s="186"/>
    </row>
    <row r="13" spans="1:9" ht="12.75">
      <c r="A13" s="75">
        <v>6</v>
      </c>
      <c r="B13" s="189" t="s">
        <v>481</v>
      </c>
      <c r="C13" s="174">
        <v>40939</v>
      </c>
      <c r="D13" s="76">
        <f>237.37+60741.48</f>
        <v>60978.850000000006</v>
      </c>
      <c r="E13" s="184">
        <f>42.72+10933.47</f>
        <v>10976.189999999999</v>
      </c>
      <c r="F13" s="85">
        <f>280.09+71674.95</f>
        <v>71955.04</v>
      </c>
      <c r="G13" s="188">
        <f>(2728.4+2726.89)/2</f>
        <v>2727.645</v>
      </c>
      <c r="H13" s="176">
        <f>22.275+0.087</f>
        <v>22.362</v>
      </c>
      <c r="I13" s="186"/>
    </row>
    <row r="14" spans="1:9" ht="12.75">
      <c r="A14" s="75">
        <v>7</v>
      </c>
      <c r="B14" s="189" t="s">
        <v>481</v>
      </c>
      <c r="C14" s="174">
        <v>40939</v>
      </c>
      <c r="D14" s="76">
        <v>0</v>
      </c>
      <c r="E14" s="184">
        <v>0</v>
      </c>
      <c r="F14" s="85">
        <v>0</v>
      </c>
      <c r="G14" s="188">
        <v>0</v>
      </c>
      <c r="H14" s="176">
        <v>0</v>
      </c>
      <c r="I14" s="186"/>
    </row>
    <row r="15" spans="1:9" ht="12.75">
      <c r="A15" s="75">
        <v>8</v>
      </c>
      <c r="B15" s="189" t="s">
        <v>481</v>
      </c>
      <c r="C15" s="174">
        <v>40939</v>
      </c>
      <c r="D15" s="76">
        <v>56626.3</v>
      </c>
      <c r="E15" s="184">
        <v>10192.73</v>
      </c>
      <c r="F15" s="85">
        <v>66819.03</v>
      </c>
      <c r="G15" s="188">
        <v>3138.93</v>
      </c>
      <c r="H15" s="176">
        <v>18.04</v>
      </c>
      <c r="I15" s="186"/>
    </row>
    <row r="16" spans="1:9" ht="12.75">
      <c r="A16" s="75">
        <v>9</v>
      </c>
      <c r="B16" s="189" t="s">
        <v>481</v>
      </c>
      <c r="C16" s="174">
        <v>40939</v>
      </c>
      <c r="D16" s="76">
        <v>140619.7</v>
      </c>
      <c r="E16" s="184">
        <v>25311.54</v>
      </c>
      <c r="F16" s="85">
        <v>165931.24</v>
      </c>
      <c r="G16" s="188">
        <v>3125.16</v>
      </c>
      <c r="H16" s="176">
        <v>44.996</v>
      </c>
      <c r="I16" s="186"/>
    </row>
    <row r="17" spans="1:9" ht="12.75">
      <c r="A17" s="187">
        <v>10</v>
      </c>
      <c r="B17" s="189" t="s">
        <v>481</v>
      </c>
      <c r="C17" s="174">
        <v>40939</v>
      </c>
      <c r="D17" s="76">
        <v>381959.23</v>
      </c>
      <c r="E17" s="184">
        <v>68752.67</v>
      </c>
      <c r="F17" s="85">
        <v>450711.9</v>
      </c>
      <c r="G17" s="188">
        <v>3111.38</v>
      </c>
      <c r="H17" s="176">
        <v>122.762</v>
      </c>
      <c r="I17" s="186"/>
    </row>
    <row r="18" spans="1:9" ht="12.75">
      <c r="A18" s="190">
        <v>11</v>
      </c>
      <c r="B18" s="189" t="s">
        <v>481</v>
      </c>
      <c r="C18" s="174">
        <v>40939</v>
      </c>
      <c r="D18" s="76">
        <v>633656.66</v>
      </c>
      <c r="E18" s="184">
        <v>114058.2</v>
      </c>
      <c r="F18" s="85">
        <v>747714.86</v>
      </c>
      <c r="G18" s="188">
        <v>3118.65</v>
      </c>
      <c r="H18" s="476" t="s">
        <v>482</v>
      </c>
      <c r="I18" s="186"/>
    </row>
    <row r="19" spans="1:9" ht="12.75">
      <c r="A19" s="477">
        <v>12</v>
      </c>
      <c r="B19" s="189" t="s">
        <v>481</v>
      </c>
      <c r="C19" s="174">
        <v>40939</v>
      </c>
      <c r="D19" s="76">
        <v>808262</v>
      </c>
      <c r="E19" s="184">
        <v>145487.16</v>
      </c>
      <c r="F19" s="85">
        <v>953749.16</v>
      </c>
      <c r="G19" s="185">
        <v>3108.7</v>
      </c>
      <c r="H19" s="476">
        <v>260</v>
      </c>
      <c r="I19" s="80"/>
    </row>
    <row r="20" spans="1:10" ht="12.75">
      <c r="A20" s="191"/>
      <c r="B20" s="192" t="s">
        <v>228</v>
      </c>
      <c r="C20" s="193"/>
      <c r="D20" s="85"/>
      <c r="E20" s="85"/>
      <c r="F20" s="85">
        <f>SUM(F8:F19)</f>
        <v>5289910.989999999</v>
      </c>
      <c r="G20" s="194"/>
      <c r="H20" s="195">
        <f>SUM(H8:H19)</f>
        <v>1352.249</v>
      </c>
      <c r="J20" s="74"/>
    </row>
    <row r="21" spans="1:8" ht="12.75">
      <c r="A21" s="71"/>
      <c r="B21" s="71"/>
      <c r="D21" s="74"/>
      <c r="E21" s="74"/>
      <c r="F21" s="196"/>
      <c r="G21" s="197"/>
      <c r="H21" s="198"/>
    </row>
    <row r="22" spans="1:8" ht="12.75">
      <c r="A22" s="376" t="s">
        <v>431</v>
      </c>
      <c r="B22" s="376"/>
      <c r="C22" s="376"/>
      <c r="D22" s="376"/>
      <c r="E22" s="376"/>
      <c r="F22" s="376"/>
      <c r="G22" s="69"/>
      <c r="H22" s="198"/>
    </row>
    <row r="23" spans="1:8" ht="36">
      <c r="A23" s="199" t="s">
        <v>209</v>
      </c>
      <c r="B23" s="88" t="s">
        <v>214</v>
      </c>
      <c r="C23" s="88" t="s">
        <v>420</v>
      </c>
      <c r="D23" s="169" t="s">
        <v>428</v>
      </c>
      <c r="E23" s="88" t="s">
        <v>422</v>
      </c>
      <c r="F23" s="200" t="s">
        <v>429</v>
      </c>
      <c r="G23" s="88" t="s">
        <v>432</v>
      </c>
      <c r="H23" s="201" t="s">
        <v>225</v>
      </c>
    </row>
    <row r="24" spans="1:8" ht="12.75">
      <c r="A24" s="75">
        <v>1</v>
      </c>
      <c r="B24" s="203" t="s">
        <v>483</v>
      </c>
      <c r="C24" s="204">
        <v>40952</v>
      </c>
      <c r="D24" s="184">
        <v>62038.05</v>
      </c>
      <c r="E24" s="76">
        <v>11166.85</v>
      </c>
      <c r="F24" s="202">
        <v>73204.9</v>
      </c>
      <c r="G24" s="70">
        <v>254.88</v>
      </c>
      <c r="H24" s="176">
        <v>243.401</v>
      </c>
    </row>
    <row r="25" spans="1:8" ht="12.75">
      <c r="A25" s="187">
        <v>2</v>
      </c>
      <c r="B25" s="203" t="s">
        <v>483</v>
      </c>
      <c r="C25" s="204">
        <v>40952</v>
      </c>
      <c r="D25" s="76">
        <v>69569.5</v>
      </c>
      <c r="E25" s="76">
        <v>12522.51</v>
      </c>
      <c r="F25" s="85">
        <v>82092.01</v>
      </c>
      <c r="G25" s="70">
        <v>254.88</v>
      </c>
      <c r="H25" s="176">
        <v>272.95</v>
      </c>
    </row>
    <row r="26" spans="1:8" ht="12.75">
      <c r="A26" s="75">
        <v>3</v>
      </c>
      <c r="B26" s="203" t="s">
        <v>483</v>
      </c>
      <c r="C26" s="204">
        <v>40952</v>
      </c>
      <c r="D26" s="76">
        <f>5406.26+50013.57</f>
        <v>55419.83</v>
      </c>
      <c r="E26" s="76">
        <f>973.13+9002.44</f>
        <v>9975.57</v>
      </c>
      <c r="F26" s="85">
        <f>6379.39+59016.01</f>
        <v>65395.4</v>
      </c>
      <c r="G26" s="70">
        <v>254.88</v>
      </c>
      <c r="H26" s="176">
        <f>21.211+196.224</f>
        <v>217.435</v>
      </c>
    </row>
    <row r="27" spans="1:8" ht="12.75">
      <c r="A27" s="75">
        <v>4</v>
      </c>
      <c r="B27" s="203" t="s">
        <v>483</v>
      </c>
      <c r="C27" s="204">
        <v>40952</v>
      </c>
      <c r="D27" s="76">
        <v>27446.5</v>
      </c>
      <c r="E27" s="76">
        <v>4940.37</v>
      </c>
      <c r="F27" s="85">
        <v>32386.87</v>
      </c>
      <c r="G27" s="70">
        <v>254.88</v>
      </c>
      <c r="H27" s="176">
        <v>107.684</v>
      </c>
    </row>
    <row r="28" spans="1:8" ht="12.75">
      <c r="A28" s="187">
        <v>5</v>
      </c>
      <c r="B28" s="203" t="s">
        <v>483</v>
      </c>
      <c r="C28" s="204">
        <v>40952</v>
      </c>
      <c r="D28" s="76">
        <f>39.51+10823.22</f>
        <v>10862.73</v>
      </c>
      <c r="E28" s="76">
        <f>7.11+1948.18</f>
        <v>1955.29</v>
      </c>
      <c r="F28" s="85">
        <f>46.62+12771.4</f>
        <v>12818.02</v>
      </c>
      <c r="G28" s="70">
        <v>254.88</v>
      </c>
      <c r="H28" s="70">
        <f>42.464+0.155</f>
        <v>42.619</v>
      </c>
    </row>
    <row r="29" spans="1:9" ht="12.75">
      <c r="A29" s="75">
        <v>6</v>
      </c>
      <c r="B29" s="478" t="s">
        <v>483</v>
      </c>
      <c r="C29" s="204">
        <v>40952</v>
      </c>
      <c r="D29" s="76">
        <f>22.17+5677.45</f>
        <v>5699.62</v>
      </c>
      <c r="E29" s="76">
        <f>3.99+1021.94</f>
        <v>1025.93</v>
      </c>
      <c r="F29" s="85">
        <f>26.16+6699.39</f>
        <v>6725.55</v>
      </c>
      <c r="G29" s="70">
        <v>254.88</v>
      </c>
      <c r="H29" s="176">
        <f>22.275+0.087</f>
        <v>22.362</v>
      </c>
      <c r="I29" s="186"/>
    </row>
    <row r="30" spans="1:9" ht="12.75">
      <c r="A30" s="75">
        <v>7</v>
      </c>
      <c r="B30" s="478" t="s">
        <v>483</v>
      </c>
      <c r="C30" s="204">
        <v>40952</v>
      </c>
      <c r="D30" s="76">
        <v>0</v>
      </c>
      <c r="E30" s="76">
        <v>0</v>
      </c>
      <c r="F30" s="85">
        <v>0</v>
      </c>
      <c r="G30" s="70">
        <v>0</v>
      </c>
      <c r="H30" s="176">
        <v>0</v>
      </c>
      <c r="I30" s="186"/>
    </row>
    <row r="31" spans="1:9" ht="12.75">
      <c r="A31" s="187">
        <v>8</v>
      </c>
      <c r="B31" s="478" t="s">
        <v>483</v>
      </c>
      <c r="C31" s="204">
        <v>40952</v>
      </c>
      <c r="D31" s="76">
        <v>4912.47</v>
      </c>
      <c r="E31" s="76">
        <v>884.24</v>
      </c>
      <c r="F31" s="85">
        <v>5796.71</v>
      </c>
      <c r="G31" s="70">
        <v>272.31</v>
      </c>
      <c r="H31" s="176">
        <v>18.04</v>
      </c>
      <c r="I31" s="186"/>
    </row>
    <row r="32" spans="1:9" ht="12.75">
      <c r="A32" s="75">
        <v>9</v>
      </c>
      <c r="B32" s="478" t="s">
        <v>483</v>
      </c>
      <c r="C32" s="204">
        <v>40952</v>
      </c>
      <c r="D32" s="76">
        <v>12252.86</v>
      </c>
      <c r="E32" s="76">
        <v>2205.51</v>
      </c>
      <c r="F32" s="85">
        <v>14458.37</v>
      </c>
      <c r="G32" s="70">
        <v>272.31</v>
      </c>
      <c r="H32" s="176">
        <v>44.996</v>
      </c>
      <c r="I32" s="186"/>
    </row>
    <row r="33" spans="1:9" ht="12.75">
      <c r="A33" s="75">
        <v>10</v>
      </c>
      <c r="B33" s="478" t="s">
        <v>483</v>
      </c>
      <c r="C33" s="204">
        <v>40952</v>
      </c>
      <c r="D33" s="76">
        <v>33429.32</v>
      </c>
      <c r="E33" s="76">
        <v>6017.28</v>
      </c>
      <c r="F33" s="85">
        <v>39446.6</v>
      </c>
      <c r="G33" s="70">
        <v>272.31</v>
      </c>
      <c r="H33" s="176">
        <v>122.762</v>
      </c>
      <c r="I33" s="186"/>
    </row>
    <row r="34" spans="1:9" ht="12.75">
      <c r="A34" s="190">
        <v>11</v>
      </c>
      <c r="B34" s="478" t="s">
        <v>483</v>
      </c>
      <c r="C34" s="204">
        <v>40952</v>
      </c>
      <c r="D34" s="76">
        <v>55328.76</v>
      </c>
      <c r="E34" s="76">
        <v>9959.18</v>
      </c>
      <c r="F34" s="85">
        <v>65287.94</v>
      </c>
      <c r="G34" s="70">
        <v>272.31</v>
      </c>
      <c r="H34" s="176">
        <v>203.183</v>
      </c>
      <c r="I34" s="186"/>
    </row>
    <row r="35" spans="1:9" ht="12.75">
      <c r="A35" s="191">
        <v>12</v>
      </c>
      <c r="B35" s="478" t="s">
        <v>483</v>
      </c>
      <c r="C35" s="204">
        <v>40952</v>
      </c>
      <c r="D35" s="76">
        <v>70800.6</v>
      </c>
      <c r="E35" s="76">
        <v>12744.11</v>
      </c>
      <c r="F35" s="85">
        <v>83544.71</v>
      </c>
      <c r="G35" s="70">
        <v>272.31</v>
      </c>
      <c r="H35" s="476">
        <v>260</v>
      </c>
      <c r="I35" s="80"/>
    </row>
    <row r="36" spans="2:10" ht="12.75">
      <c r="B36" s="192" t="s">
        <v>228</v>
      </c>
      <c r="C36" s="70"/>
      <c r="D36" s="85"/>
      <c r="E36" s="85"/>
      <c r="F36" s="85">
        <f>SUM(F24:F35)</f>
        <v>481157.07999999996</v>
      </c>
      <c r="G36" s="70"/>
      <c r="H36" s="479">
        <f>SUM(H24:H35)</f>
        <v>1555.432</v>
      </c>
      <c r="J36" s="186"/>
    </row>
    <row r="37" spans="2:8" ht="12.75">
      <c r="B37" s="193"/>
      <c r="H37" s="74"/>
    </row>
    <row r="38" spans="1:8" s="69" customFormat="1" ht="12.75">
      <c r="A38" s="205"/>
      <c r="B38" s="205" t="s">
        <v>484</v>
      </c>
      <c r="C38" s="206"/>
      <c r="D38" s="205"/>
      <c r="E38" s="205"/>
      <c r="F38" s="207">
        <f>F20+F36</f>
        <v>5771068.069999999</v>
      </c>
      <c r="G38" s="207">
        <f>F38/H38</f>
        <v>4267.755472549804</v>
      </c>
      <c r="H38" s="208">
        <f>H20</f>
        <v>1352.249</v>
      </c>
    </row>
    <row r="39" spans="1:8" ht="12.75">
      <c r="A39" s="81"/>
      <c r="B39" s="81"/>
      <c r="C39" s="81"/>
      <c r="D39" s="81"/>
      <c r="E39" s="82"/>
      <c r="F39" s="83"/>
      <c r="G39" s="81"/>
      <c r="H39" s="84"/>
    </row>
    <row r="42" spans="1:8" ht="12.75">
      <c r="A42" s="373" t="s">
        <v>215</v>
      </c>
      <c r="B42" s="373"/>
      <c r="C42" s="373"/>
      <c r="D42" s="373"/>
      <c r="E42" s="373"/>
      <c r="F42" s="373"/>
      <c r="G42" s="373"/>
      <c r="H42" s="373"/>
    </row>
    <row r="44" spans="1:8" ht="12.75">
      <c r="A44" s="373" t="s">
        <v>212</v>
      </c>
      <c r="B44" s="373"/>
      <c r="C44" s="373"/>
      <c r="D44" s="373"/>
      <c r="E44" s="373"/>
      <c r="F44" s="373"/>
      <c r="G44" s="373"/>
      <c r="H44" s="373"/>
    </row>
  </sheetData>
  <sheetProtection/>
  <mergeCells count="4">
    <mergeCell ref="A4:H4"/>
    <mergeCell ref="A42:H42"/>
    <mergeCell ref="A22:F22"/>
    <mergeCell ref="A44:H4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3" sqref="A3:IV12"/>
    </sheetView>
  </sheetViews>
  <sheetFormatPr defaultColWidth="9.00390625" defaultRowHeight="12.75"/>
  <cols>
    <col min="1" max="1" width="4.125" style="0" customWidth="1"/>
    <col min="2" max="2" width="31.875" style="0" customWidth="1"/>
    <col min="3" max="3" width="18.25390625" style="0" customWidth="1"/>
    <col min="4" max="5" width="10.125" style="0" bestFit="1" customWidth="1"/>
    <col min="7" max="7" width="11.00390625" style="0" customWidth="1"/>
  </cols>
  <sheetData>
    <row r="1" ht="18">
      <c r="A1" s="72" t="s">
        <v>409</v>
      </c>
    </row>
    <row r="3" spans="1:7" ht="27" customHeight="1">
      <c r="A3" s="384" t="s">
        <v>226</v>
      </c>
      <c r="B3" s="384"/>
      <c r="C3" s="384"/>
      <c r="D3" s="384"/>
      <c r="E3" s="384"/>
      <c r="F3" s="384"/>
      <c r="G3" s="384"/>
    </row>
    <row r="4" spans="1:7" ht="14.25" customHeight="1">
      <c r="A4" s="244"/>
      <c r="B4" s="245"/>
      <c r="C4" s="245"/>
      <c r="D4" s="230"/>
      <c r="E4" s="230"/>
      <c r="F4" s="230"/>
      <c r="G4" s="230"/>
    </row>
    <row r="5" spans="1:7" ht="12.75" hidden="1">
      <c r="A5" s="377" t="s">
        <v>209</v>
      </c>
      <c r="B5" s="377" t="s">
        <v>444</v>
      </c>
      <c r="C5" s="377" t="s">
        <v>230</v>
      </c>
      <c r="D5" s="378" t="s">
        <v>445</v>
      </c>
      <c r="E5" s="378"/>
      <c r="F5" s="378"/>
      <c r="G5" s="378"/>
    </row>
    <row r="6" spans="1:7" ht="12.75">
      <c r="A6" s="377"/>
      <c r="B6" s="377"/>
      <c r="C6" s="377"/>
      <c r="D6" s="231" t="s">
        <v>232</v>
      </c>
      <c r="E6" s="231" t="s">
        <v>233</v>
      </c>
      <c r="F6" s="231" t="s">
        <v>234</v>
      </c>
      <c r="G6" s="231" t="s">
        <v>235</v>
      </c>
    </row>
    <row r="7" spans="1:7" ht="30">
      <c r="A7" s="232">
        <v>1</v>
      </c>
      <c r="B7" s="233" t="s">
        <v>229</v>
      </c>
      <c r="C7" s="232" t="s">
        <v>231</v>
      </c>
      <c r="D7" s="234">
        <v>268765.75</v>
      </c>
      <c r="E7" s="234">
        <v>35674.64</v>
      </c>
      <c r="F7" s="234">
        <v>0</v>
      </c>
      <c r="G7" s="235">
        <f>SUM(D7:F7)</f>
        <v>304440.39</v>
      </c>
    </row>
    <row r="8" spans="1:7" ht="30">
      <c r="A8" s="232">
        <v>2</v>
      </c>
      <c r="B8" s="233" t="s">
        <v>236</v>
      </c>
      <c r="C8" s="232" t="s">
        <v>237</v>
      </c>
      <c r="D8" s="234">
        <v>158334.26</v>
      </c>
      <c r="E8" s="234">
        <v>28772.29</v>
      </c>
      <c r="F8" s="234">
        <v>0</v>
      </c>
      <c r="G8" s="235">
        <f>SUM(D8:F8)</f>
        <v>187106.55000000002</v>
      </c>
    </row>
    <row r="9" spans="1:7" ht="30">
      <c r="A9" s="232">
        <v>3</v>
      </c>
      <c r="B9" s="233" t="s">
        <v>238</v>
      </c>
      <c r="C9" s="232" t="s">
        <v>237</v>
      </c>
      <c r="D9" s="234">
        <v>168964.59</v>
      </c>
      <c r="E9" s="234">
        <v>54150.14</v>
      </c>
      <c r="F9" s="234">
        <v>0</v>
      </c>
      <c r="G9" s="235">
        <f>SUM(D9:F9)</f>
        <v>223114.72999999998</v>
      </c>
    </row>
    <row r="10" spans="1:7" ht="15">
      <c r="A10" s="379" t="s">
        <v>239</v>
      </c>
      <c r="B10" s="380"/>
      <c r="C10" s="381"/>
      <c r="D10" s="236">
        <f>SUM(D7:D9)</f>
        <v>596064.6</v>
      </c>
      <c r="E10" s="236">
        <f>SUM(E7:E9)</f>
        <v>118597.07</v>
      </c>
      <c r="F10" s="236">
        <f>SUM(F7:F9)</f>
        <v>0</v>
      </c>
      <c r="G10" s="236">
        <f>SUM(G7:G9)</f>
        <v>714661.67</v>
      </c>
    </row>
    <row r="11" spans="1:7" ht="15">
      <c r="A11" s="379" t="s">
        <v>227</v>
      </c>
      <c r="B11" s="380"/>
      <c r="C11" s="381"/>
      <c r="D11" s="236">
        <f>D10*0.302</f>
        <v>180011.5092</v>
      </c>
      <c r="E11" s="236">
        <f>E10*0.302</f>
        <v>35816.31514</v>
      </c>
      <c r="F11" s="236">
        <f>F10*0.302</f>
        <v>0</v>
      </c>
      <c r="G11" s="236">
        <f>G10*0.302</f>
        <v>215827.82434</v>
      </c>
    </row>
    <row r="12" spans="1:7" s="69" customFormat="1" ht="14.25">
      <c r="A12" s="382" t="s">
        <v>240</v>
      </c>
      <c r="B12" s="383"/>
      <c r="C12" s="357"/>
      <c r="D12" s="237">
        <f>D10+D11</f>
        <v>776076.1092</v>
      </c>
      <c r="E12" s="237">
        <f>E10+E11</f>
        <v>154413.38514</v>
      </c>
      <c r="F12" s="480">
        <f>F10+F11</f>
        <v>0</v>
      </c>
      <c r="G12" s="237">
        <f>G10+G11</f>
        <v>930489.49434</v>
      </c>
    </row>
    <row r="13" ht="12.75">
      <c r="C13" s="74"/>
    </row>
  </sheetData>
  <sheetProtection/>
  <mergeCells count="8">
    <mergeCell ref="C5:C6"/>
    <mergeCell ref="D5:G5"/>
    <mergeCell ref="A10:C10"/>
    <mergeCell ref="A11:C11"/>
    <mergeCell ref="A12:C12"/>
    <mergeCell ref="A3:G3"/>
    <mergeCell ref="A5:A6"/>
    <mergeCell ref="B5:B6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26.875" style="0" customWidth="1"/>
    <col min="2" max="2" width="21.375" style="0" customWidth="1"/>
    <col min="3" max="3" width="12.75390625" style="0" customWidth="1"/>
    <col min="4" max="4" width="22.625" style="0" customWidth="1"/>
  </cols>
  <sheetData>
    <row r="1" spans="1:4" ht="46.5" customHeight="1">
      <c r="A1" s="386" t="s">
        <v>244</v>
      </c>
      <c r="B1" s="386"/>
      <c r="C1" s="386"/>
      <c r="D1" s="386"/>
    </row>
    <row r="2" spans="1:3" ht="21.75" customHeight="1">
      <c r="A2" s="87"/>
      <c r="B2" s="87"/>
      <c r="C2" s="87"/>
    </row>
    <row r="3" spans="1:4" ht="12.75">
      <c r="A3" s="387" t="s">
        <v>469</v>
      </c>
      <c r="B3" s="387"/>
      <c r="C3" s="387"/>
      <c r="D3" s="387"/>
    </row>
    <row r="5" spans="1:4" ht="12.75">
      <c r="A5" s="75" t="s">
        <v>245</v>
      </c>
      <c r="B5" s="75" t="s">
        <v>241</v>
      </c>
      <c r="C5" s="75" t="s">
        <v>242</v>
      </c>
      <c r="D5" s="75" t="s">
        <v>243</v>
      </c>
    </row>
    <row r="6" spans="1:4" ht="54.75" customHeight="1">
      <c r="A6" s="70" t="s">
        <v>485</v>
      </c>
      <c r="B6" s="481" t="s">
        <v>486</v>
      </c>
      <c r="C6" s="76">
        <v>120579.87</v>
      </c>
      <c r="D6" s="88" t="s">
        <v>491</v>
      </c>
    </row>
    <row r="7" spans="1:4" ht="38.25" customHeight="1">
      <c r="A7" s="259" t="s">
        <v>487</v>
      </c>
      <c r="B7" s="482" t="s">
        <v>488</v>
      </c>
      <c r="C7" s="238">
        <v>52428</v>
      </c>
      <c r="D7" s="88" t="s">
        <v>492</v>
      </c>
    </row>
    <row r="8" spans="1:4" ht="37.5" customHeight="1">
      <c r="A8" s="483" t="s">
        <v>489</v>
      </c>
      <c r="B8" s="482" t="s">
        <v>490</v>
      </c>
      <c r="C8" s="238">
        <v>34.05</v>
      </c>
      <c r="D8" s="88" t="s">
        <v>493</v>
      </c>
    </row>
    <row r="9" spans="1:4" s="69" customFormat="1" ht="20.25" customHeight="1">
      <c r="A9" s="239" t="s">
        <v>228</v>
      </c>
      <c r="B9" s="240"/>
      <c r="C9" s="85">
        <f>SUM(C6:C8)</f>
        <v>173041.91999999998</v>
      </c>
      <c r="D9" s="88"/>
    </row>
    <row r="10" ht="12.75">
      <c r="D10" s="484"/>
    </row>
    <row r="11" spans="3:4" ht="12.75">
      <c r="C11" s="74"/>
      <c r="D11" s="484"/>
    </row>
    <row r="12" spans="3:4" ht="12.75">
      <c r="C12" s="74"/>
      <c r="D12" s="484"/>
    </row>
    <row r="13" spans="1:4" ht="12.75">
      <c r="A13" t="s">
        <v>220</v>
      </c>
      <c r="C13" s="74" t="s">
        <v>221</v>
      </c>
      <c r="D13" s="484"/>
    </row>
    <row r="14" spans="3:4" ht="12.75">
      <c r="C14" s="74"/>
      <c r="D14" s="484"/>
    </row>
    <row r="15" spans="3:4" ht="12.75">
      <c r="C15" s="74"/>
      <c r="D15" s="484"/>
    </row>
    <row r="16" spans="1:4" ht="12.75">
      <c r="A16" t="s">
        <v>246</v>
      </c>
      <c r="C16" s="74" t="s">
        <v>223</v>
      </c>
      <c r="D16" s="484"/>
    </row>
    <row r="17" ht="12.75">
      <c r="C17" s="74"/>
    </row>
    <row r="18" ht="12.75">
      <c r="C18" s="74"/>
    </row>
    <row r="19" ht="12.75">
      <c r="C19" s="74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8" sqref="B8:C8"/>
    </sheetView>
  </sheetViews>
  <sheetFormatPr defaultColWidth="9.00390625" defaultRowHeight="12.75"/>
  <cols>
    <col min="1" max="1" width="31.375" style="0" customWidth="1"/>
    <col min="2" max="2" width="17.375" style="0" customWidth="1"/>
    <col min="3" max="3" width="46.375" style="0" customWidth="1"/>
  </cols>
  <sheetData>
    <row r="1" spans="1:3" ht="42.75" customHeight="1">
      <c r="A1" s="348" t="s">
        <v>406</v>
      </c>
      <c r="B1" s="348"/>
      <c r="C1" s="348"/>
    </row>
    <row r="2" spans="1:3" ht="8.25" customHeight="1" thickBot="1">
      <c r="A2" s="10"/>
      <c r="B2" s="10"/>
      <c r="C2" s="10"/>
    </row>
    <row r="3" spans="1:3" ht="12.75">
      <c r="A3" s="397" t="s">
        <v>1</v>
      </c>
      <c r="B3" s="399" t="s">
        <v>410</v>
      </c>
      <c r="C3" s="400"/>
    </row>
    <row r="4" spans="1:3" ht="48.75" customHeight="1" thickBot="1">
      <c r="A4" s="398"/>
      <c r="B4" s="401"/>
      <c r="C4" s="402"/>
    </row>
    <row r="5" spans="1:3" ht="15.75" thickBot="1">
      <c r="A5" s="36" t="s">
        <v>2</v>
      </c>
      <c r="B5" s="403">
        <v>7453019764</v>
      </c>
      <c r="C5" s="403"/>
    </row>
    <row r="6" spans="1:3" ht="15.75" thickBot="1">
      <c r="A6" s="36" t="s">
        <v>3</v>
      </c>
      <c r="B6" s="403">
        <v>745301001</v>
      </c>
      <c r="C6" s="403"/>
    </row>
    <row r="7" spans="1:3" ht="15.75" thickBot="1">
      <c r="A7" s="36" t="s">
        <v>35</v>
      </c>
      <c r="B7" s="403" t="s">
        <v>168</v>
      </c>
      <c r="C7" s="403"/>
    </row>
    <row r="8" spans="1:3" ht="47.25" customHeight="1" thickBot="1">
      <c r="A8" s="37" t="s">
        <v>141</v>
      </c>
      <c r="B8" s="392" t="s">
        <v>472</v>
      </c>
      <c r="C8" s="392"/>
    </row>
    <row r="9" spans="1:3" ht="15.75">
      <c r="A9" s="393"/>
      <c r="B9" s="393"/>
      <c r="C9" s="393"/>
    </row>
    <row r="10" spans="1:3" ht="42" customHeight="1">
      <c r="A10" s="38" t="s">
        <v>142</v>
      </c>
      <c r="B10" s="394"/>
      <c r="C10" s="395"/>
    </row>
    <row r="11" spans="1:3" ht="36.75" customHeight="1">
      <c r="A11" s="38" t="s">
        <v>143</v>
      </c>
      <c r="B11" s="394"/>
      <c r="C11" s="395"/>
    </row>
    <row r="12" spans="1:3" ht="68.25" customHeight="1">
      <c r="A12" s="39" t="s">
        <v>144</v>
      </c>
      <c r="B12" s="394"/>
      <c r="C12" s="395"/>
    </row>
    <row r="13" spans="1:3" ht="15">
      <c r="A13" s="396" t="s">
        <v>145</v>
      </c>
      <c r="B13" s="396"/>
      <c r="C13" s="396"/>
    </row>
    <row r="14" spans="1:3" ht="12.75">
      <c r="A14" s="10"/>
      <c r="B14" s="10"/>
      <c r="C14" s="10"/>
    </row>
    <row r="15" spans="1:3" ht="64.5" thickBot="1">
      <c r="A15" s="41" t="s">
        <v>146</v>
      </c>
      <c r="B15" s="42" t="s">
        <v>147</v>
      </c>
      <c r="C15" s="42" t="s">
        <v>148</v>
      </c>
    </row>
    <row r="16" spans="1:3" ht="13.5" thickBot="1">
      <c r="A16" s="43" t="s">
        <v>149</v>
      </c>
      <c r="B16" s="44"/>
      <c r="C16" s="45"/>
    </row>
    <row r="17" spans="1:3" ht="12.75">
      <c r="A17" s="46" t="s">
        <v>150</v>
      </c>
      <c r="B17" s="46"/>
      <c r="C17" s="46"/>
    </row>
    <row r="18" spans="1:3" ht="12.75">
      <c r="A18" s="21" t="s">
        <v>151</v>
      </c>
      <c r="B18" s="21"/>
      <c r="C18" s="21"/>
    </row>
    <row r="19" spans="1:3" ht="12.75">
      <c r="A19" s="21" t="s">
        <v>152</v>
      </c>
      <c r="B19" s="21"/>
      <c r="C19" s="21"/>
    </row>
    <row r="20" spans="1:3" ht="12.75">
      <c r="A20" s="10"/>
      <c r="B20" s="10"/>
      <c r="C20" s="10"/>
    </row>
    <row r="21" spans="1:3" ht="47.25" customHeight="1">
      <c r="A21" s="388" t="s">
        <v>153</v>
      </c>
      <c r="B21" s="351"/>
      <c r="C21" s="351"/>
    </row>
    <row r="22" spans="1:3" ht="74.25" customHeight="1">
      <c r="A22" s="389" t="s">
        <v>154</v>
      </c>
      <c r="B22" s="370"/>
      <c r="C22" s="370"/>
    </row>
    <row r="23" spans="1:3" ht="54" customHeight="1">
      <c r="A23" s="389" t="s">
        <v>155</v>
      </c>
      <c r="B23" s="370"/>
      <c r="C23" s="370"/>
    </row>
    <row r="24" spans="1:3" ht="31.5" customHeight="1">
      <c r="A24" s="390" t="s">
        <v>156</v>
      </c>
      <c r="B24" s="391"/>
      <c r="C24" s="391"/>
    </row>
  </sheetData>
  <sheetProtection/>
  <mergeCells count="16">
    <mergeCell ref="A1:C1"/>
    <mergeCell ref="A3:A4"/>
    <mergeCell ref="B3:C4"/>
    <mergeCell ref="B5:C5"/>
    <mergeCell ref="B6:C6"/>
    <mergeCell ref="B7:C7"/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7">
      <selection activeCell="C14" sqref="C14:E14"/>
    </sheetView>
  </sheetViews>
  <sheetFormatPr defaultColWidth="9.00390625" defaultRowHeight="12.75"/>
  <cols>
    <col min="1" max="1" width="6.875" style="90" customWidth="1"/>
    <col min="2" max="2" width="56.875" style="91" customWidth="1"/>
    <col min="3" max="3" width="25.00390625" style="91" customWidth="1"/>
    <col min="4" max="4" width="24.25390625" style="92" customWidth="1"/>
    <col min="5" max="5" width="24.125" style="92" customWidth="1"/>
    <col min="6" max="6" width="9.125" style="94" customWidth="1"/>
  </cols>
  <sheetData>
    <row r="1" ht="15.75">
      <c r="E1" s="93" t="s">
        <v>247</v>
      </c>
    </row>
    <row r="2" spans="2:5" ht="15.75">
      <c r="B2" s="404"/>
      <c r="C2" s="404"/>
      <c r="D2" s="404"/>
      <c r="E2" s="404"/>
    </row>
    <row r="3" spans="2:5" ht="18.75">
      <c r="B3" s="405" t="s">
        <v>248</v>
      </c>
      <c r="C3" s="405"/>
      <c r="D3" s="405"/>
      <c r="E3" s="405"/>
    </row>
    <row r="4" spans="2:5" ht="15.75" hidden="1">
      <c r="B4" s="95"/>
      <c r="C4" s="95"/>
      <c r="D4" s="95"/>
      <c r="E4" s="95"/>
    </row>
    <row r="5" spans="2:6" ht="15.75" customHeight="1" hidden="1">
      <c r="B5" s="96" t="s">
        <v>1</v>
      </c>
      <c r="C5" s="361"/>
      <c r="D5" s="406"/>
      <c r="E5" s="407"/>
      <c r="F5" s="97"/>
    </row>
    <row r="6" spans="2:6" ht="15.75" customHeight="1" hidden="1">
      <c r="B6" s="96" t="s">
        <v>2</v>
      </c>
      <c r="C6" s="361"/>
      <c r="D6" s="406"/>
      <c r="E6" s="407"/>
      <c r="F6" s="97"/>
    </row>
    <row r="7" spans="2:6" ht="15.75" customHeight="1" hidden="1">
      <c r="B7" s="96" t="s">
        <v>3</v>
      </c>
      <c r="C7" s="361"/>
      <c r="D7" s="406"/>
      <c r="E7" s="407"/>
      <c r="F7" s="97"/>
    </row>
    <row r="8" spans="2:6" ht="15.75" customHeight="1" hidden="1">
      <c r="B8" s="96" t="s">
        <v>35</v>
      </c>
      <c r="C8" s="361"/>
      <c r="D8" s="406"/>
      <c r="E8" s="407"/>
      <c r="F8" s="97"/>
    </row>
    <row r="9" spans="2:6" ht="15.75" hidden="1">
      <c r="B9" s="98"/>
      <c r="C9" s="99"/>
      <c r="D9" s="99"/>
      <c r="E9" s="99"/>
      <c r="F9" s="97"/>
    </row>
    <row r="10" spans="2:6" ht="15.75" hidden="1">
      <c r="B10" s="98"/>
      <c r="C10" s="99"/>
      <c r="D10" s="99"/>
      <c r="E10" s="99"/>
      <c r="F10" s="97"/>
    </row>
    <row r="11" spans="2:6" ht="33" customHeight="1">
      <c r="B11" s="98"/>
      <c r="C11" s="99"/>
      <c r="D11" s="99"/>
      <c r="E11" s="99"/>
      <c r="F11" s="97"/>
    </row>
    <row r="12" spans="1:5" ht="27" customHeight="1">
      <c r="A12" s="409" t="s">
        <v>249</v>
      </c>
      <c r="B12" s="409" t="s">
        <v>250</v>
      </c>
      <c r="C12" s="409" t="s">
        <v>251</v>
      </c>
      <c r="D12" s="409" t="s">
        <v>252</v>
      </c>
      <c r="E12" s="409" t="s">
        <v>253</v>
      </c>
    </row>
    <row r="13" spans="1:5" ht="28.5" customHeight="1">
      <c r="A13" s="410"/>
      <c r="B13" s="410"/>
      <c r="C13" s="410"/>
      <c r="D13" s="410"/>
      <c r="E13" s="410"/>
    </row>
    <row r="14" spans="1:5" ht="18.75" customHeight="1">
      <c r="A14" s="100">
        <v>1</v>
      </c>
      <c r="B14" s="101" t="s">
        <v>254</v>
      </c>
      <c r="C14" s="411" t="s">
        <v>473</v>
      </c>
      <c r="D14" s="412"/>
      <c r="E14" s="413"/>
    </row>
    <row r="15" spans="1:5" ht="18.75" customHeight="1">
      <c r="A15" s="102">
        <v>2</v>
      </c>
      <c r="B15" s="103" t="s">
        <v>255</v>
      </c>
      <c r="C15" s="104"/>
      <c r="D15" s="104"/>
      <c r="E15" s="104"/>
    </row>
    <row r="16" spans="1:5" ht="31.5">
      <c r="A16" s="102">
        <v>3</v>
      </c>
      <c r="B16" s="103" t="s">
        <v>256</v>
      </c>
      <c r="C16" s="105"/>
      <c r="D16" s="106"/>
      <c r="E16" s="107"/>
    </row>
    <row r="17" spans="1:5" ht="31.5">
      <c r="A17" s="102">
        <v>4</v>
      </c>
      <c r="B17" s="103" t="s">
        <v>257</v>
      </c>
      <c r="C17" s="105"/>
      <c r="D17" s="105"/>
      <c r="E17" s="107"/>
    </row>
    <row r="18" spans="1:5" ht="18.75" customHeight="1">
      <c r="A18" s="102">
        <v>5</v>
      </c>
      <c r="B18" s="108" t="s">
        <v>258</v>
      </c>
      <c r="C18" s="109"/>
      <c r="D18" s="109"/>
      <c r="E18" s="110"/>
    </row>
    <row r="19" spans="1:5" ht="18.75" customHeight="1">
      <c r="A19" s="102">
        <v>6</v>
      </c>
      <c r="B19" s="111" t="s">
        <v>259</v>
      </c>
      <c r="C19" s="105"/>
      <c r="D19" s="112"/>
      <c r="E19" s="107"/>
    </row>
    <row r="20" spans="1:5" ht="31.5">
      <c r="A20" s="102">
        <v>7</v>
      </c>
      <c r="B20" s="103" t="s">
        <v>260</v>
      </c>
      <c r="C20" s="105"/>
      <c r="D20" s="113"/>
      <c r="E20" s="107"/>
    </row>
    <row r="21" spans="1:5" ht="18.75" customHeight="1">
      <c r="A21" s="102">
        <v>8</v>
      </c>
      <c r="B21" s="114" t="s">
        <v>261</v>
      </c>
      <c r="C21" s="105"/>
      <c r="D21" s="105"/>
      <c r="E21" s="107"/>
    </row>
    <row r="22" spans="1:5" ht="18.75" customHeight="1">
      <c r="A22" s="102">
        <v>9</v>
      </c>
      <c r="B22" s="114" t="s">
        <v>262</v>
      </c>
      <c r="C22" s="105"/>
      <c r="D22" s="115"/>
      <c r="E22" s="107"/>
    </row>
    <row r="23" spans="1:5" ht="18.75" customHeight="1">
      <c r="A23" s="102">
        <v>10</v>
      </c>
      <c r="B23" s="103" t="s">
        <v>263</v>
      </c>
      <c r="C23" s="105"/>
      <c r="D23" s="106"/>
      <c r="E23" s="107"/>
    </row>
    <row r="24" spans="1:5" ht="31.5">
      <c r="A24" s="102">
        <v>11</v>
      </c>
      <c r="B24" s="103" t="s">
        <v>264</v>
      </c>
      <c r="C24" s="105"/>
      <c r="D24" s="116"/>
      <c r="E24" s="107"/>
    </row>
    <row r="25" spans="1:5" ht="31.5" hidden="1">
      <c r="A25" s="102">
        <v>12</v>
      </c>
      <c r="B25" s="103" t="s">
        <v>265</v>
      </c>
      <c r="C25" s="105"/>
      <c r="D25" s="116"/>
      <c r="E25" s="107"/>
    </row>
    <row r="26" spans="1:5" ht="18.75" customHeight="1">
      <c r="A26" s="102">
        <v>12</v>
      </c>
      <c r="B26" s="103" t="s">
        <v>266</v>
      </c>
      <c r="C26" s="105"/>
      <c r="D26" s="116"/>
      <c r="E26" s="107"/>
    </row>
    <row r="27" spans="1:5" ht="18.75" customHeight="1">
      <c r="A27" s="102">
        <v>13</v>
      </c>
      <c r="B27" s="103" t="s">
        <v>267</v>
      </c>
      <c r="C27" s="105"/>
      <c r="D27" s="116"/>
      <c r="E27" s="107"/>
    </row>
    <row r="28" spans="1:5" ht="18.75" customHeight="1">
      <c r="A28" s="102">
        <v>14</v>
      </c>
      <c r="B28" s="103" t="s">
        <v>268</v>
      </c>
      <c r="C28" s="105"/>
      <c r="D28" s="116"/>
      <c r="E28" s="107"/>
    </row>
    <row r="29" spans="1:5" ht="18.75" customHeight="1">
      <c r="A29" s="102">
        <v>15</v>
      </c>
      <c r="B29" s="103" t="s">
        <v>269</v>
      </c>
      <c r="C29" s="105"/>
      <c r="D29" s="116"/>
      <c r="E29" s="107"/>
    </row>
    <row r="30" spans="1:5" ht="18.75" customHeight="1">
      <c r="A30" s="102">
        <v>16</v>
      </c>
      <c r="B30" s="103" t="s">
        <v>270</v>
      </c>
      <c r="C30" s="105"/>
      <c r="D30" s="116"/>
      <c r="E30" s="107"/>
    </row>
    <row r="31" spans="1:5" ht="18.75" customHeight="1">
      <c r="A31" s="102">
        <v>17</v>
      </c>
      <c r="B31" s="103" t="s">
        <v>271</v>
      </c>
      <c r="C31" s="105"/>
      <c r="D31" s="116"/>
      <c r="E31" s="107"/>
    </row>
    <row r="32" spans="1:5" ht="31.5">
      <c r="A32" s="102">
        <v>18</v>
      </c>
      <c r="B32" s="103" t="s">
        <v>272</v>
      </c>
      <c r="C32" s="105"/>
      <c r="D32" s="116"/>
      <c r="E32" s="107"/>
    </row>
    <row r="33" spans="2:5" ht="15.75">
      <c r="B33" s="117"/>
      <c r="C33" s="118"/>
      <c r="D33" s="119"/>
      <c r="E33" s="120"/>
    </row>
    <row r="34" spans="2:5" ht="15.75">
      <c r="B34" s="121" t="s">
        <v>273</v>
      </c>
      <c r="C34" s="118"/>
      <c r="D34" s="119"/>
      <c r="E34" s="120"/>
    </row>
    <row r="35" spans="2:5" ht="36" customHeight="1">
      <c r="B35" s="408" t="s">
        <v>274</v>
      </c>
      <c r="C35" s="408"/>
      <c r="D35" s="408"/>
      <c r="E35" s="408"/>
    </row>
    <row r="36" spans="2:5" ht="46.5" customHeight="1">
      <c r="B36" s="408" t="s">
        <v>275</v>
      </c>
      <c r="C36" s="408"/>
      <c r="D36" s="408"/>
      <c r="E36" s="408"/>
    </row>
    <row r="37" spans="2:5" ht="47.25" customHeight="1">
      <c r="B37" s="408" t="s">
        <v>276</v>
      </c>
      <c r="C37" s="408"/>
      <c r="D37" s="408"/>
      <c r="E37" s="408"/>
    </row>
  </sheetData>
  <sheetProtection/>
  <mergeCells count="15">
    <mergeCell ref="B35:E35"/>
    <mergeCell ref="B36:E36"/>
    <mergeCell ref="B37:E37"/>
    <mergeCell ref="A12:A13"/>
    <mergeCell ref="B12:B13"/>
    <mergeCell ref="C12:C13"/>
    <mergeCell ref="D12:D13"/>
    <mergeCell ref="E12:E13"/>
    <mergeCell ref="C14:E14"/>
    <mergeCell ref="B2:E2"/>
    <mergeCell ref="B3:E3"/>
    <mergeCell ref="C5:E5"/>
    <mergeCell ref="C6:E6"/>
    <mergeCell ref="C7:E7"/>
    <mergeCell ref="C8:E8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0.37109375" style="0" customWidth="1"/>
    <col min="2" max="2" width="28.25390625" style="92" customWidth="1"/>
    <col min="3" max="3" width="20.75390625" style="92" customWidth="1"/>
    <col min="4" max="4" width="7.375" style="92" customWidth="1"/>
    <col min="5" max="6" width="7.75390625" style="92" customWidth="1"/>
    <col min="7" max="7" width="8.125" style="92" customWidth="1"/>
    <col min="8" max="8" width="7.75390625" style="92" customWidth="1"/>
    <col min="9" max="9" width="7.875" style="92" customWidth="1"/>
    <col min="10" max="10" width="7.625" style="92" customWidth="1"/>
    <col min="11" max="11" width="7.875" style="92" customWidth="1"/>
    <col min="12" max="13" width="7.25390625" style="92" customWidth="1"/>
    <col min="14" max="16" width="9.125" style="92" customWidth="1"/>
    <col min="17" max="20" width="9.125" style="10" customWidth="1"/>
  </cols>
  <sheetData>
    <row r="1" ht="15.75">
      <c r="O1" s="122" t="s">
        <v>247</v>
      </c>
    </row>
    <row r="3" spans="2:13" ht="18.75">
      <c r="B3" s="416" t="s">
        <v>474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2:13" ht="15.75" hidden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9" ht="15.75" hidden="1">
      <c r="B5" s="96" t="s">
        <v>1</v>
      </c>
      <c r="C5" s="415"/>
      <c r="D5" s="415"/>
      <c r="E5" s="415"/>
      <c r="F5" s="415"/>
      <c r="G5" s="415"/>
      <c r="H5" s="415"/>
      <c r="I5" s="415"/>
    </row>
    <row r="6" spans="2:9" ht="15.75" hidden="1">
      <c r="B6" s="96" t="s">
        <v>2</v>
      </c>
      <c r="C6" s="415"/>
      <c r="D6" s="415"/>
      <c r="E6" s="415"/>
      <c r="F6" s="415"/>
      <c r="G6" s="415"/>
      <c r="H6" s="415"/>
      <c r="I6" s="415"/>
    </row>
    <row r="7" spans="2:9" ht="15.75" hidden="1">
      <c r="B7" s="96" t="s">
        <v>3</v>
      </c>
      <c r="C7" s="415"/>
      <c r="D7" s="415"/>
      <c r="E7" s="415"/>
      <c r="F7" s="415"/>
      <c r="G7" s="415"/>
      <c r="H7" s="415"/>
      <c r="I7" s="415"/>
    </row>
    <row r="8" spans="2:9" ht="15.75" hidden="1">
      <c r="B8" s="96" t="s">
        <v>35</v>
      </c>
      <c r="C8" s="415"/>
      <c r="D8" s="415"/>
      <c r="E8" s="415"/>
      <c r="F8" s="415"/>
      <c r="G8" s="415"/>
      <c r="H8" s="415"/>
      <c r="I8" s="415"/>
    </row>
    <row r="9" spans="14:15" ht="15.75">
      <c r="N9" s="414" t="s">
        <v>277</v>
      </c>
      <c r="O9" s="414"/>
    </row>
    <row r="10" spans="2:15" ht="15.75">
      <c r="B10" s="418" t="s">
        <v>254</v>
      </c>
      <c r="C10" s="418" t="s">
        <v>475</v>
      </c>
      <c r="D10" s="415" t="s">
        <v>476</v>
      </c>
      <c r="E10" s="415"/>
      <c r="F10" s="415"/>
      <c r="G10" s="415"/>
      <c r="H10" s="415"/>
      <c r="I10" s="415"/>
      <c r="J10" s="415"/>
      <c r="K10" s="415"/>
      <c r="L10" s="415"/>
      <c r="M10" s="415"/>
      <c r="N10" s="418" t="s">
        <v>148</v>
      </c>
      <c r="O10" s="418"/>
    </row>
    <row r="11" spans="2:15" ht="15.75">
      <c r="B11" s="418"/>
      <c r="C11" s="418"/>
      <c r="D11" s="415" t="s">
        <v>278</v>
      </c>
      <c r="E11" s="415"/>
      <c r="F11" s="415"/>
      <c r="G11" s="415"/>
      <c r="H11" s="415"/>
      <c r="I11" s="415" t="s">
        <v>279</v>
      </c>
      <c r="J11" s="415"/>
      <c r="K11" s="415"/>
      <c r="L11" s="415"/>
      <c r="M11" s="415"/>
      <c r="N11" s="418"/>
      <c r="O11" s="418"/>
    </row>
    <row r="12" spans="2:15" ht="15.75">
      <c r="B12" s="418"/>
      <c r="C12" s="418"/>
      <c r="D12" s="107" t="s">
        <v>240</v>
      </c>
      <c r="E12" s="107" t="s">
        <v>280</v>
      </c>
      <c r="F12" s="107" t="s">
        <v>281</v>
      </c>
      <c r="G12" s="107" t="s">
        <v>282</v>
      </c>
      <c r="H12" s="107" t="s">
        <v>283</v>
      </c>
      <c r="I12" s="107" t="s">
        <v>240</v>
      </c>
      <c r="J12" s="107" t="s">
        <v>280</v>
      </c>
      <c r="K12" s="107" t="s">
        <v>281</v>
      </c>
      <c r="L12" s="107" t="s">
        <v>282</v>
      </c>
      <c r="M12" s="107" t="s">
        <v>283</v>
      </c>
      <c r="N12" s="418"/>
      <c r="O12" s="418"/>
    </row>
    <row r="13" spans="2:15" ht="15.75">
      <c r="B13" s="124" t="s">
        <v>240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415"/>
      <c r="O13" s="415"/>
    </row>
    <row r="14" spans="2:15" ht="15.75">
      <c r="B14" s="165" t="s">
        <v>473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415"/>
      <c r="O14" s="415"/>
    </row>
    <row r="15" spans="2:15" ht="15.75">
      <c r="B15" s="124" t="s">
        <v>284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415"/>
      <c r="O15" s="415"/>
    </row>
    <row r="16" spans="2:15" ht="15.75">
      <c r="B16" s="124" t="s">
        <v>152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415"/>
      <c r="O16" s="415"/>
    </row>
    <row r="19" ht="15.75">
      <c r="B19" s="92" t="s">
        <v>273</v>
      </c>
    </row>
    <row r="20" spans="2:13" ht="49.5" customHeight="1">
      <c r="B20" s="417" t="s">
        <v>285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</row>
  </sheetData>
  <sheetProtection/>
  <mergeCells count="17">
    <mergeCell ref="N13:O13"/>
    <mergeCell ref="N14:O14"/>
    <mergeCell ref="N15:O15"/>
    <mergeCell ref="N16:O16"/>
    <mergeCell ref="B20:M20"/>
    <mergeCell ref="B10:B12"/>
    <mergeCell ref="C10:C12"/>
    <mergeCell ref="D10:M10"/>
    <mergeCell ref="N10:O12"/>
    <mergeCell ref="D11:H11"/>
    <mergeCell ref="N9:O9"/>
    <mergeCell ref="I11:M11"/>
    <mergeCell ref="B3:M3"/>
    <mergeCell ref="C5:I5"/>
    <mergeCell ref="C6:I6"/>
    <mergeCell ref="C7:I7"/>
    <mergeCell ref="C8:I8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4">
      <selection activeCell="C9" sqref="C9"/>
    </sheetView>
  </sheetViews>
  <sheetFormatPr defaultColWidth="9.00390625" defaultRowHeight="12.75"/>
  <cols>
    <col min="1" max="1" width="4.375" style="0" customWidth="1"/>
    <col min="2" max="2" width="41.125" style="92" customWidth="1"/>
    <col min="3" max="3" width="50.00390625" style="92" customWidth="1"/>
  </cols>
  <sheetData>
    <row r="2" spans="2:3" ht="12.75">
      <c r="B2" s="419" t="s">
        <v>286</v>
      </c>
      <c r="C2" s="419"/>
    </row>
    <row r="3" spans="2:3" ht="43.5" customHeight="1">
      <c r="B3" s="419"/>
      <c r="C3" s="419"/>
    </row>
    <row r="4" ht="18.75" customHeight="1"/>
    <row r="5" spans="2:3" ht="99" customHeight="1">
      <c r="B5" s="124" t="s">
        <v>1</v>
      </c>
      <c r="C5" s="123" t="s">
        <v>411</v>
      </c>
    </row>
    <row r="6" spans="2:3" ht="15.75">
      <c r="B6" s="124" t="s">
        <v>2</v>
      </c>
      <c r="C6" s="123">
        <v>7453019764</v>
      </c>
    </row>
    <row r="7" spans="2:3" ht="15.75">
      <c r="B7" s="124" t="s">
        <v>3</v>
      </c>
      <c r="C7" s="102">
        <v>745301001</v>
      </c>
    </row>
    <row r="8" spans="2:3" ht="15.75">
      <c r="B8" s="124" t="s">
        <v>35</v>
      </c>
      <c r="C8" s="124" t="s">
        <v>162</v>
      </c>
    </row>
    <row r="9" spans="2:3" ht="16.5" customHeight="1">
      <c r="B9" s="124" t="s">
        <v>48</v>
      </c>
      <c r="C9" s="102" t="s">
        <v>468</v>
      </c>
    </row>
    <row r="12" spans="2:3" ht="15.75">
      <c r="B12" s="107" t="s">
        <v>140</v>
      </c>
      <c r="C12" s="107" t="s">
        <v>38</v>
      </c>
    </row>
    <row r="13" spans="2:3" ht="52.5" customHeight="1">
      <c r="B13" s="126" t="s">
        <v>157</v>
      </c>
      <c r="C13" s="102" t="s">
        <v>171</v>
      </c>
    </row>
    <row r="14" spans="2:3" ht="47.25" customHeight="1">
      <c r="B14" s="126" t="s">
        <v>158</v>
      </c>
      <c r="C14" s="102" t="s">
        <v>171</v>
      </c>
    </row>
    <row r="15" spans="2:3" ht="63" customHeight="1">
      <c r="B15" s="126" t="s">
        <v>159</v>
      </c>
      <c r="C15" s="102" t="s">
        <v>171</v>
      </c>
    </row>
    <row r="16" spans="2:3" ht="43.5" customHeight="1">
      <c r="B16" s="126" t="s">
        <v>287</v>
      </c>
      <c r="C16" s="124"/>
    </row>
    <row r="18" ht="15.75">
      <c r="B18" s="92" t="s">
        <v>273</v>
      </c>
    </row>
    <row r="19" spans="2:3" ht="15.75" hidden="1">
      <c r="B19" s="420" t="s">
        <v>288</v>
      </c>
      <c r="C19" s="420"/>
    </row>
    <row r="20" spans="2:3" ht="51" customHeight="1">
      <c r="B20" s="420" t="s">
        <v>289</v>
      </c>
      <c r="C20" s="420"/>
    </row>
  </sheetData>
  <sheetProtection/>
  <mergeCells count="3">
    <mergeCell ref="B2:C3"/>
    <mergeCell ref="B19:C19"/>
    <mergeCell ref="B20:C2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7" sqref="B7:E7"/>
    </sheetView>
  </sheetViews>
  <sheetFormatPr defaultColWidth="9.00390625" defaultRowHeight="12.75"/>
  <cols>
    <col min="1" max="1" width="28.75390625" style="0" customWidth="1"/>
    <col min="5" max="5" width="40.875" style="0" customWidth="1"/>
    <col min="6" max="6" width="5.625" style="0" hidden="1" customWidth="1"/>
    <col min="7" max="7" width="9.125" style="0" hidden="1" customWidth="1"/>
    <col min="8" max="8" width="2.00390625" style="0" hidden="1" customWidth="1"/>
    <col min="9" max="9" width="9.125" style="0" hidden="1" customWidth="1"/>
    <col min="10" max="10" width="0.6171875" style="0" hidden="1" customWidth="1"/>
  </cols>
  <sheetData>
    <row r="1" spans="1:10" ht="65.25" customHeight="1">
      <c r="A1" s="348" t="s">
        <v>407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4.75" customHeight="1">
      <c r="A3" s="64" t="s">
        <v>1</v>
      </c>
      <c r="B3" s="367" t="s">
        <v>411</v>
      </c>
      <c r="C3" s="368"/>
      <c r="D3" s="368"/>
      <c r="E3" s="421"/>
      <c r="F3" s="10"/>
      <c r="G3" s="47"/>
      <c r="H3" s="422"/>
      <c r="I3" s="422"/>
      <c r="J3" s="10"/>
    </row>
    <row r="4" spans="1:10" ht="15">
      <c r="A4" s="20" t="s">
        <v>2</v>
      </c>
      <c r="B4" s="423">
        <v>7453019764</v>
      </c>
      <c r="C4" s="423"/>
      <c r="D4" s="423"/>
      <c r="E4" s="423"/>
      <c r="F4" s="10"/>
      <c r="G4" s="10"/>
      <c r="H4" s="10"/>
      <c r="I4" s="10"/>
      <c r="J4" s="10"/>
    </row>
    <row r="5" spans="1:10" ht="15">
      <c r="A5" s="20" t="s">
        <v>3</v>
      </c>
      <c r="B5" s="423">
        <v>745301001</v>
      </c>
      <c r="C5" s="423"/>
      <c r="D5" s="423"/>
      <c r="E5" s="423"/>
      <c r="F5" s="10"/>
      <c r="G5" s="10"/>
      <c r="H5" s="10"/>
      <c r="I5" s="10"/>
      <c r="J5" s="10"/>
    </row>
    <row r="6" spans="1:10" ht="15">
      <c r="A6" s="20" t="s">
        <v>35</v>
      </c>
      <c r="B6" s="423" t="s">
        <v>172</v>
      </c>
      <c r="C6" s="423"/>
      <c r="D6" s="423"/>
      <c r="E6" s="423"/>
      <c r="F6" s="10"/>
      <c r="G6" s="10"/>
      <c r="H6" s="10"/>
      <c r="I6" s="10"/>
      <c r="J6" s="10"/>
    </row>
    <row r="7" spans="1:10" ht="15">
      <c r="A7" s="20" t="s">
        <v>160</v>
      </c>
      <c r="B7" s="423">
        <v>2012</v>
      </c>
      <c r="C7" s="423"/>
      <c r="D7" s="423"/>
      <c r="E7" s="423"/>
      <c r="F7" s="10"/>
      <c r="G7" s="10"/>
      <c r="H7" s="10"/>
      <c r="I7" s="10"/>
      <c r="J7" s="10"/>
    </row>
    <row r="8" spans="1:10" ht="15">
      <c r="A8" s="47"/>
      <c r="B8" s="48"/>
      <c r="C8" s="48"/>
      <c r="D8" s="48"/>
      <c r="E8" s="48"/>
      <c r="F8" s="10"/>
      <c r="G8" s="10"/>
      <c r="H8" s="10"/>
      <c r="I8" s="10"/>
      <c r="J8" s="10"/>
    </row>
    <row r="9" spans="1:10" ht="15">
      <c r="A9" s="56"/>
      <c r="B9" s="57"/>
      <c r="C9" s="57"/>
      <c r="D9" s="57"/>
      <c r="E9" s="57"/>
      <c r="F9" s="10"/>
      <c r="G9" s="10"/>
      <c r="H9" s="10"/>
      <c r="I9" s="10"/>
      <c r="J9" s="10"/>
    </row>
    <row r="10" spans="1:10" ht="15">
      <c r="A10" s="56"/>
      <c r="B10" s="57"/>
      <c r="C10" s="57"/>
      <c r="D10" s="57"/>
      <c r="E10" s="57"/>
      <c r="F10" s="10"/>
      <c r="G10" s="10"/>
      <c r="H10" s="10"/>
      <c r="I10" s="10"/>
      <c r="J10" s="10"/>
    </row>
    <row r="11" spans="1:10" ht="15">
      <c r="A11" s="56"/>
      <c r="B11" s="57"/>
      <c r="C11" s="57"/>
      <c r="D11" s="57"/>
      <c r="E11" s="57"/>
      <c r="F11" s="10"/>
      <c r="G11" s="10"/>
      <c r="H11" s="10"/>
      <c r="I11" s="10"/>
      <c r="J11" s="10"/>
    </row>
    <row r="12" spans="1:10" ht="15">
      <c r="A12" s="56"/>
      <c r="B12" s="57"/>
      <c r="C12" s="57"/>
      <c r="D12" s="57"/>
      <c r="E12" s="57"/>
      <c r="F12" s="10"/>
      <c r="G12" s="10"/>
      <c r="H12" s="10"/>
      <c r="I12" s="10"/>
      <c r="J12" s="10"/>
    </row>
    <row r="13" spans="1:10" ht="15">
      <c r="A13" s="56"/>
      <c r="B13" s="57"/>
      <c r="C13" s="57"/>
      <c r="D13" s="57"/>
      <c r="E13" s="57"/>
      <c r="F13" s="10"/>
      <c r="G13" s="10"/>
      <c r="H13" s="10"/>
      <c r="I13" s="10"/>
      <c r="J13" s="10"/>
    </row>
    <row r="14" spans="1:10" ht="15">
      <c r="A14" s="56"/>
      <c r="B14" s="57"/>
      <c r="C14" s="57"/>
      <c r="D14" s="57"/>
      <c r="E14" s="57"/>
      <c r="F14" s="10"/>
      <c r="G14" s="10"/>
      <c r="H14" s="10"/>
      <c r="I14" s="10"/>
      <c r="J14" s="10"/>
    </row>
    <row r="15" spans="1:10" ht="15">
      <c r="A15" s="56"/>
      <c r="B15" s="57"/>
      <c r="C15" s="57"/>
      <c r="D15" s="57"/>
      <c r="E15" s="57"/>
      <c r="F15" s="10"/>
      <c r="G15" s="10"/>
      <c r="H15" s="10"/>
      <c r="I15" s="10"/>
      <c r="J15" s="10"/>
    </row>
    <row r="16" spans="1:10" ht="15">
      <c r="A16" s="56"/>
      <c r="B16" s="57"/>
      <c r="C16" s="57"/>
      <c r="D16" s="57"/>
      <c r="E16" s="57"/>
      <c r="F16" s="10"/>
      <c r="G16" s="10"/>
      <c r="H16" s="10"/>
      <c r="I16" s="10"/>
      <c r="J16" s="10"/>
    </row>
    <row r="17" spans="1:10" ht="15">
      <c r="A17" s="56"/>
      <c r="B17" s="57"/>
      <c r="C17" s="57"/>
      <c r="D17" s="57"/>
      <c r="E17" s="57"/>
      <c r="F17" s="10"/>
      <c r="G17" s="10"/>
      <c r="H17" s="10"/>
      <c r="I17" s="10"/>
      <c r="J17" s="10"/>
    </row>
    <row r="18" spans="1:10" ht="15">
      <c r="A18" s="56"/>
      <c r="B18" s="57"/>
      <c r="C18" s="57"/>
      <c r="D18" s="57"/>
      <c r="E18" s="57"/>
      <c r="F18" s="10"/>
      <c r="G18" s="10"/>
      <c r="H18" s="10"/>
      <c r="I18" s="10"/>
      <c r="J18" s="10"/>
    </row>
    <row r="19" spans="1:10" ht="15">
      <c r="A19" s="56"/>
      <c r="B19" s="57"/>
      <c r="C19" s="57"/>
      <c r="D19" s="57"/>
      <c r="E19" s="57"/>
      <c r="F19" s="10"/>
      <c r="G19" s="10"/>
      <c r="H19" s="10"/>
      <c r="I19" s="10"/>
      <c r="J19" s="10"/>
    </row>
    <row r="20" spans="1:10" ht="15">
      <c r="A20" s="56"/>
      <c r="B20" s="57"/>
      <c r="C20" s="57"/>
      <c r="D20" s="57"/>
      <c r="E20" s="57"/>
      <c r="F20" s="10"/>
      <c r="G20" s="10"/>
      <c r="H20" s="10"/>
      <c r="I20" s="10"/>
      <c r="J20" s="10"/>
    </row>
    <row r="21" spans="1:10" ht="15">
      <c r="A21" s="56"/>
      <c r="B21" s="57"/>
      <c r="C21" s="57"/>
      <c r="D21" s="57"/>
      <c r="E21" s="57"/>
      <c r="F21" s="10"/>
      <c r="G21" s="10"/>
      <c r="H21" s="10"/>
      <c r="I21" s="10"/>
      <c r="J21" s="10"/>
    </row>
    <row r="22" spans="1:10" ht="15">
      <c r="A22" s="56"/>
      <c r="B22" s="57"/>
      <c r="C22" s="57"/>
      <c r="D22" s="57"/>
      <c r="E22" s="57"/>
      <c r="F22" s="10"/>
      <c r="G22" s="10"/>
      <c r="H22" s="10"/>
      <c r="I22" s="10"/>
      <c r="J22" s="10"/>
    </row>
    <row r="23" spans="1:10" ht="15">
      <c r="A23" s="56"/>
      <c r="B23" s="57"/>
      <c r="C23" s="57"/>
      <c r="D23" s="57"/>
      <c r="E23" s="57"/>
      <c r="F23" s="10"/>
      <c r="G23" s="10"/>
      <c r="H23" s="10"/>
      <c r="I23" s="10"/>
      <c r="J23" s="10"/>
    </row>
    <row r="24" spans="1:10" ht="15">
      <c r="A24" s="56"/>
      <c r="B24" s="57"/>
      <c r="C24" s="57"/>
      <c r="D24" s="57"/>
      <c r="E24" s="57"/>
      <c r="F24" s="10"/>
      <c r="G24" s="10"/>
      <c r="H24" s="10"/>
      <c r="I24" s="10"/>
      <c r="J24" s="10"/>
    </row>
    <row r="25" spans="1:10" ht="15">
      <c r="A25" s="56"/>
      <c r="B25" s="57"/>
      <c r="C25" s="57"/>
      <c r="D25" s="57"/>
      <c r="E25" s="57"/>
      <c r="F25" s="10"/>
      <c r="G25" s="10"/>
      <c r="H25" s="10"/>
      <c r="I25" s="10"/>
      <c r="J25" s="10"/>
    </row>
    <row r="26" spans="1:10" ht="15">
      <c r="A26" s="56"/>
      <c r="B26" s="57"/>
      <c r="C26" s="57"/>
      <c r="D26" s="57"/>
      <c r="E26" s="57"/>
      <c r="F26" s="10"/>
      <c r="G26" s="10"/>
      <c r="H26" s="10"/>
      <c r="I26" s="10"/>
      <c r="J26" s="10"/>
    </row>
    <row r="27" spans="1:10" ht="15">
      <c r="A27" s="56"/>
      <c r="B27" s="57"/>
      <c r="C27" s="57"/>
      <c r="D27" s="57"/>
      <c r="E27" s="57"/>
      <c r="F27" s="10"/>
      <c r="G27" s="10"/>
      <c r="H27" s="10"/>
      <c r="I27" s="10"/>
      <c r="J27" s="10"/>
    </row>
    <row r="28" spans="1:10" ht="15">
      <c r="A28" s="56"/>
      <c r="B28" s="57"/>
      <c r="C28" s="57"/>
      <c r="D28" s="57"/>
      <c r="E28" s="57"/>
      <c r="F28" s="10"/>
      <c r="G28" s="10"/>
      <c r="H28" s="10"/>
      <c r="I28" s="10"/>
      <c r="J28" s="10"/>
    </row>
    <row r="29" spans="1:10" ht="15">
      <c r="A29" s="47"/>
      <c r="B29" s="48"/>
      <c r="C29" s="48"/>
      <c r="D29" s="48"/>
      <c r="E29" s="48"/>
      <c r="F29" s="10"/>
      <c r="G29" s="10"/>
      <c r="H29" s="10"/>
      <c r="I29" s="10"/>
      <c r="J29" s="10"/>
    </row>
    <row r="31" spans="1:10" ht="26.25" customHeight="1">
      <c r="A31" s="370" t="s">
        <v>161</v>
      </c>
      <c r="B31" s="370"/>
      <c r="C31" s="370"/>
      <c r="D31" s="370"/>
      <c r="E31" s="370"/>
      <c r="F31" s="370"/>
      <c r="G31" s="370"/>
      <c r="H31" s="370"/>
      <c r="I31" s="370"/>
      <c r="J31" s="370"/>
    </row>
  </sheetData>
  <sheetProtection/>
  <mergeCells count="8">
    <mergeCell ref="A1:J1"/>
    <mergeCell ref="B3:E3"/>
    <mergeCell ref="H3:I3"/>
    <mergeCell ref="B4:E4"/>
    <mergeCell ref="A31:J31"/>
    <mergeCell ref="B5:E5"/>
    <mergeCell ref="B6:E6"/>
    <mergeCell ref="B7:E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6"/>
  <legacyDrawing r:id="rId5"/>
  <oleObjects>
    <oleObject progId="Word.Document.8" shapeId="1628974" r:id="rId1"/>
    <oleObject progId="Word.Document.8" shapeId="1677604" r:id="rId2"/>
    <oleObject progId="Word.Document.8" shapeId="1684203" r:id="rId3"/>
    <oleObject progId="Word.Document.8" shapeId="1686961" r:id="rId4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7">
      <selection activeCell="C6" sqref="C6"/>
    </sheetView>
  </sheetViews>
  <sheetFormatPr defaultColWidth="9.00390625" defaultRowHeight="12.75"/>
  <cols>
    <col min="1" max="1" width="5.375" style="94" customWidth="1"/>
    <col min="2" max="2" width="38.875" style="92" customWidth="1"/>
    <col min="3" max="3" width="44.375" style="92" customWidth="1"/>
    <col min="4" max="4" width="9.125" style="92" customWidth="1"/>
    <col min="5" max="7" width="9.125" style="94" customWidth="1"/>
  </cols>
  <sheetData>
    <row r="1" spans="2:3" ht="42" customHeight="1">
      <c r="B1" s="424" t="s">
        <v>290</v>
      </c>
      <c r="C1" s="424"/>
    </row>
    <row r="2" spans="2:3" ht="15.75">
      <c r="B2" s="127"/>
      <c r="C2" s="127"/>
    </row>
    <row r="3" spans="2:3" ht="99.75" customHeight="1">
      <c r="B3" s="124" t="s">
        <v>1</v>
      </c>
      <c r="C3" s="123" t="s">
        <v>411</v>
      </c>
    </row>
    <row r="4" spans="2:3" ht="15.75">
      <c r="B4" s="124" t="s">
        <v>2</v>
      </c>
      <c r="C4" s="107">
        <v>7453019764</v>
      </c>
    </row>
    <row r="5" spans="2:3" ht="15.75">
      <c r="B5" s="124" t="s">
        <v>3</v>
      </c>
      <c r="C5" s="107">
        <v>745301001</v>
      </c>
    </row>
    <row r="6" spans="2:3" ht="15.75">
      <c r="B6" s="124" t="s">
        <v>160</v>
      </c>
      <c r="C6" s="107" t="s">
        <v>468</v>
      </c>
    </row>
    <row r="7" spans="2:3" ht="15.75">
      <c r="B7" s="128"/>
      <c r="C7" s="128"/>
    </row>
    <row r="8" spans="2:3" ht="48" customHeight="1">
      <c r="B8" s="129" t="s">
        <v>291</v>
      </c>
      <c r="C8" s="123" t="s">
        <v>415</v>
      </c>
    </row>
    <row r="9" spans="2:3" ht="28.5" customHeight="1">
      <c r="B9" s="130" t="s">
        <v>292</v>
      </c>
      <c r="C9" s="102" t="s">
        <v>416</v>
      </c>
    </row>
    <row r="10" spans="2:3" ht="38.25" customHeight="1">
      <c r="B10" s="130" t="s">
        <v>293</v>
      </c>
      <c r="C10" s="123" t="s">
        <v>162</v>
      </c>
    </row>
    <row r="11" spans="2:3" ht="28.5" customHeight="1">
      <c r="B11" s="130" t="s">
        <v>294</v>
      </c>
      <c r="C11" s="164" t="s">
        <v>417</v>
      </c>
    </row>
    <row r="12" spans="2:3" ht="27" customHeight="1">
      <c r="B12" s="130" t="s">
        <v>295</v>
      </c>
      <c r="C12" s="102"/>
    </row>
    <row r="14" spans="2:7" ht="22.5" customHeight="1">
      <c r="B14" s="96" t="s">
        <v>296</v>
      </c>
      <c r="C14" s="96"/>
      <c r="D14" s="94"/>
      <c r="E14"/>
      <c r="F14"/>
      <c r="G14"/>
    </row>
    <row r="15" spans="2:7" ht="36" customHeight="1">
      <c r="B15" s="425" t="s">
        <v>297</v>
      </c>
      <c r="C15" s="426"/>
      <c r="D15" s="94"/>
      <c r="E15"/>
      <c r="F15"/>
      <c r="G15"/>
    </row>
    <row r="16" spans="2:7" ht="51" customHeight="1">
      <c r="B16" s="427" t="s">
        <v>298</v>
      </c>
      <c r="C16" s="428"/>
      <c r="D16" s="94"/>
      <c r="E16"/>
      <c r="F16"/>
      <c r="G16"/>
    </row>
    <row r="18" spans="2:3" ht="32.25" customHeight="1" hidden="1">
      <c r="B18" s="420" t="s">
        <v>299</v>
      </c>
      <c r="C18" s="420"/>
    </row>
  </sheetData>
  <sheetProtection/>
  <mergeCells count="4">
    <mergeCell ref="B1:C1"/>
    <mergeCell ref="B15:C15"/>
    <mergeCell ref="B16:C16"/>
    <mergeCell ref="B18:C18"/>
  </mergeCells>
  <hyperlinks>
    <hyperlink ref="C11" r:id="rId1" display="sliva.86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7">
      <selection activeCell="C20" sqref="C20"/>
    </sheetView>
  </sheetViews>
  <sheetFormatPr defaultColWidth="9.00390625" defaultRowHeight="12.75"/>
  <cols>
    <col min="1" max="1" width="11.125" style="0" bestFit="1" customWidth="1"/>
    <col min="2" max="2" width="28.25390625" style="0" customWidth="1"/>
    <col min="3" max="3" width="20.75390625" style="0" customWidth="1"/>
    <col min="4" max="4" width="6.125" style="0" customWidth="1"/>
    <col min="5" max="5" width="6.00390625" style="0" customWidth="1"/>
    <col min="6" max="6" width="6.625" style="0" customWidth="1"/>
    <col min="7" max="7" width="7.00390625" style="0" customWidth="1"/>
    <col min="8" max="8" width="9.625" style="0" customWidth="1"/>
  </cols>
  <sheetData>
    <row r="1" spans="1:8" ht="12.75">
      <c r="A1" s="320" t="s">
        <v>0</v>
      </c>
      <c r="B1" s="320"/>
      <c r="C1" s="320"/>
      <c r="D1" s="320"/>
      <c r="E1" s="320"/>
      <c r="F1" s="320"/>
      <c r="G1" s="320"/>
      <c r="H1" s="320"/>
    </row>
    <row r="2" spans="1:8" ht="30.75" customHeight="1">
      <c r="A2" s="320"/>
      <c r="B2" s="320"/>
      <c r="C2" s="320"/>
      <c r="D2" s="320"/>
      <c r="E2" s="320"/>
      <c r="F2" s="320"/>
      <c r="G2" s="320"/>
      <c r="H2" s="320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3.75" customHeight="1">
      <c r="A4" s="321" t="s">
        <v>300</v>
      </c>
      <c r="B4" s="321"/>
      <c r="C4" s="321"/>
      <c r="D4" s="321"/>
      <c r="E4" s="321"/>
      <c r="F4" s="321"/>
      <c r="G4" s="321"/>
      <c r="H4" s="321"/>
    </row>
    <row r="5" ht="13.5" thickBot="1"/>
    <row r="6" spans="1:8" ht="66" customHeight="1" thickTop="1">
      <c r="A6" s="290" t="s">
        <v>1</v>
      </c>
      <c r="B6" s="291"/>
      <c r="C6" s="292" t="s">
        <v>408</v>
      </c>
      <c r="D6" s="293"/>
      <c r="E6" s="293"/>
      <c r="F6" s="293"/>
      <c r="G6" s="293"/>
      <c r="H6" s="294"/>
    </row>
    <row r="7" spans="1:8" ht="15">
      <c r="A7" s="295" t="s">
        <v>2</v>
      </c>
      <c r="B7" s="296"/>
      <c r="C7" s="282">
        <v>7453019764</v>
      </c>
      <c r="D7" s="282"/>
      <c r="E7" s="282"/>
      <c r="F7" s="282"/>
      <c r="G7" s="282"/>
      <c r="H7" s="283"/>
    </row>
    <row r="8" spans="1:8" ht="15">
      <c r="A8" s="295" t="s">
        <v>3</v>
      </c>
      <c r="B8" s="296"/>
      <c r="C8" s="282">
        <v>745301001</v>
      </c>
      <c r="D8" s="282"/>
      <c r="E8" s="282"/>
      <c r="F8" s="282"/>
      <c r="G8" s="282"/>
      <c r="H8" s="283"/>
    </row>
    <row r="9" spans="1:8" ht="15.75" thickBot="1">
      <c r="A9" s="280" t="s">
        <v>4</v>
      </c>
      <c r="B9" s="281"/>
      <c r="C9" s="282" t="s">
        <v>162</v>
      </c>
      <c r="D9" s="282"/>
      <c r="E9" s="282"/>
      <c r="F9" s="282"/>
      <c r="G9" s="282"/>
      <c r="H9" s="283"/>
    </row>
    <row r="10" spans="1:8" ht="13.5" thickTop="1">
      <c r="A10" s="284" t="s">
        <v>5</v>
      </c>
      <c r="B10" s="285"/>
      <c r="C10" s="314" t="s">
        <v>463</v>
      </c>
      <c r="D10" s="315"/>
      <c r="E10" s="315"/>
      <c r="F10" s="315"/>
      <c r="G10" s="315"/>
      <c r="H10" s="316"/>
    </row>
    <row r="11" spans="1:8" ht="18.75" customHeight="1">
      <c r="A11" s="267"/>
      <c r="B11" s="268"/>
      <c r="C11" s="317"/>
      <c r="D11" s="318"/>
      <c r="E11" s="318"/>
      <c r="F11" s="318"/>
      <c r="G11" s="318"/>
      <c r="H11" s="319"/>
    </row>
    <row r="12" spans="1:8" ht="30.75" customHeight="1">
      <c r="A12" s="267" t="s">
        <v>6</v>
      </c>
      <c r="B12" s="268"/>
      <c r="C12" s="307" t="s">
        <v>163</v>
      </c>
      <c r="D12" s="308"/>
      <c r="E12" s="308"/>
      <c r="F12" s="308"/>
      <c r="G12" s="308"/>
      <c r="H12" s="309"/>
    </row>
    <row r="13" spans="1:8" ht="15">
      <c r="A13" s="267" t="s">
        <v>7</v>
      </c>
      <c r="B13" s="268"/>
      <c r="C13" s="310" t="s">
        <v>464</v>
      </c>
      <c r="D13" s="310"/>
      <c r="E13" s="310"/>
      <c r="F13" s="310"/>
      <c r="G13" s="310"/>
      <c r="H13" s="311"/>
    </row>
    <row r="14" spans="1:8" ht="15.75" thickBot="1">
      <c r="A14" s="272" t="s">
        <v>8</v>
      </c>
      <c r="B14" s="273"/>
      <c r="C14" s="312" t="s">
        <v>164</v>
      </c>
      <c r="D14" s="312"/>
      <c r="E14" s="312"/>
      <c r="F14" s="312"/>
      <c r="G14" s="312"/>
      <c r="H14" s="313"/>
    </row>
    <row r="15" spans="1:8" ht="40.5" customHeight="1" thickBot="1" thickTop="1">
      <c r="A15" s="277" t="s">
        <v>465</v>
      </c>
      <c r="B15" s="278"/>
      <c r="C15" s="278"/>
      <c r="D15" s="278"/>
      <c r="E15" s="278"/>
      <c r="F15" s="278"/>
      <c r="G15" s="278"/>
      <c r="H15" s="279"/>
    </row>
    <row r="16" spans="1:8" ht="14.25" thickBot="1" thickTop="1">
      <c r="A16" s="306" t="s">
        <v>9</v>
      </c>
      <c r="B16" s="306"/>
      <c r="C16" s="306" t="s">
        <v>10</v>
      </c>
      <c r="D16" s="306" t="s">
        <v>11</v>
      </c>
      <c r="E16" s="306"/>
      <c r="F16" s="306"/>
      <c r="G16" s="306"/>
      <c r="H16" s="306" t="s">
        <v>12</v>
      </c>
    </row>
    <row r="17" spans="1:8" ht="47.25" customHeight="1" thickBot="1" thickTop="1">
      <c r="A17" s="306"/>
      <c r="B17" s="306"/>
      <c r="C17" s="306"/>
      <c r="D17" s="3" t="s">
        <v>13</v>
      </c>
      <c r="E17" s="3" t="s">
        <v>14</v>
      </c>
      <c r="F17" s="3" t="s">
        <v>15</v>
      </c>
      <c r="G17" s="3" t="s">
        <v>16</v>
      </c>
      <c r="H17" s="306"/>
    </row>
    <row r="18" spans="1:8" ht="78.75" customHeight="1" thickBot="1" thickTop="1">
      <c r="A18" s="276" t="s">
        <v>17</v>
      </c>
      <c r="B18" s="4" t="s">
        <v>18</v>
      </c>
      <c r="C18" s="3" t="s">
        <v>466</v>
      </c>
      <c r="D18" s="6"/>
      <c r="E18" s="6"/>
      <c r="F18" s="6"/>
      <c r="G18" s="6"/>
      <c r="H18" s="7"/>
    </row>
    <row r="19" spans="1:8" ht="14.25" thickBot="1" thickTop="1">
      <c r="A19" s="276"/>
      <c r="B19" s="8" t="s">
        <v>19</v>
      </c>
      <c r="C19" s="3"/>
      <c r="D19" s="9"/>
      <c r="E19" s="9"/>
      <c r="F19" s="9"/>
      <c r="G19" s="9"/>
      <c r="H19" s="6"/>
    </row>
    <row r="20" spans="1:8" ht="81.75" customHeight="1" thickBot="1" thickTop="1">
      <c r="A20" s="302" t="s">
        <v>20</v>
      </c>
      <c r="B20" s="4" t="s">
        <v>18</v>
      </c>
      <c r="C20" s="3" t="s">
        <v>466</v>
      </c>
      <c r="D20" s="9"/>
      <c r="E20" s="9"/>
      <c r="F20" s="9"/>
      <c r="G20" s="9"/>
      <c r="H20" s="6"/>
    </row>
    <row r="21" spans="1:8" ht="18" customHeight="1" thickBot="1" thickTop="1">
      <c r="A21" s="302"/>
      <c r="B21" s="4" t="s">
        <v>19</v>
      </c>
      <c r="C21" s="3"/>
      <c r="D21" s="9"/>
      <c r="E21" s="9"/>
      <c r="F21" s="9"/>
      <c r="G21" s="9"/>
      <c r="H21" s="6"/>
    </row>
    <row r="22" spans="1:8" ht="29.25" customHeight="1" thickBot="1" thickTop="1">
      <c r="A22" s="303" t="s">
        <v>21</v>
      </c>
      <c r="B22" s="304"/>
      <c r="C22" s="304"/>
      <c r="D22" s="304"/>
      <c r="E22" s="304"/>
      <c r="F22" s="304"/>
      <c r="G22" s="304"/>
      <c r="H22" s="305"/>
    </row>
    <row r="23" spans="1:8" ht="20.25" customHeight="1" thickBot="1" thickTop="1">
      <c r="A23" s="276" t="s">
        <v>17</v>
      </c>
      <c r="B23" s="4" t="s">
        <v>22</v>
      </c>
      <c r="C23" s="5"/>
      <c r="D23" s="6"/>
      <c r="E23" s="6"/>
      <c r="F23" s="6"/>
      <c r="G23" s="6"/>
      <c r="H23" s="7"/>
    </row>
    <row r="24" spans="1:8" ht="14.25" thickBot="1" thickTop="1">
      <c r="A24" s="276"/>
      <c r="B24" s="8" t="s">
        <v>23</v>
      </c>
      <c r="C24" s="6"/>
      <c r="D24" s="9"/>
      <c r="E24" s="9"/>
      <c r="F24" s="9"/>
      <c r="G24" s="9"/>
      <c r="H24" s="6"/>
    </row>
    <row r="25" spans="1:8" ht="19.5" customHeight="1" thickBot="1" thickTop="1">
      <c r="A25" s="302" t="s">
        <v>20</v>
      </c>
      <c r="B25" s="4" t="s">
        <v>22</v>
      </c>
      <c r="C25" s="6"/>
      <c r="D25" s="9"/>
      <c r="E25" s="9"/>
      <c r="F25" s="9"/>
      <c r="G25" s="9"/>
      <c r="H25" s="6"/>
    </row>
    <row r="26" spans="1:8" ht="14.25" thickBot="1" thickTop="1">
      <c r="A26" s="302"/>
      <c r="B26" s="8" t="s">
        <v>23</v>
      </c>
      <c r="C26" s="9"/>
      <c r="D26" s="9"/>
      <c r="E26" s="9"/>
      <c r="F26" s="9"/>
      <c r="G26" s="9"/>
      <c r="H26" s="6"/>
    </row>
    <row r="27" spans="1:8" ht="30" customHeight="1" thickBot="1" thickTop="1">
      <c r="A27" s="303" t="s">
        <v>24</v>
      </c>
      <c r="B27" s="304"/>
      <c r="C27" s="304"/>
      <c r="D27" s="304"/>
      <c r="E27" s="304"/>
      <c r="F27" s="304"/>
      <c r="G27" s="304"/>
      <c r="H27" s="305"/>
    </row>
    <row r="28" spans="1:8" ht="19.5" customHeight="1" thickBot="1" thickTop="1">
      <c r="A28" s="302" t="s">
        <v>17</v>
      </c>
      <c r="B28" s="4" t="s">
        <v>22</v>
      </c>
      <c r="C28" s="5"/>
      <c r="D28" s="6"/>
      <c r="E28" s="6"/>
      <c r="F28" s="6"/>
      <c r="G28" s="6"/>
      <c r="H28" s="7"/>
    </row>
    <row r="29" spans="1:8" ht="14.25" thickBot="1" thickTop="1">
      <c r="A29" s="302"/>
      <c r="B29" s="8" t="s">
        <v>23</v>
      </c>
      <c r="C29" s="6"/>
      <c r="D29" s="9"/>
      <c r="E29" s="9"/>
      <c r="F29" s="9"/>
      <c r="G29" s="9"/>
      <c r="H29" s="6"/>
    </row>
    <row r="30" spans="1:8" ht="18.75" customHeight="1" thickBot="1" thickTop="1">
      <c r="A30" s="302" t="s">
        <v>20</v>
      </c>
      <c r="B30" s="4" t="s">
        <v>22</v>
      </c>
      <c r="C30" s="6"/>
      <c r="D30" s="9"/>
      <c r="E30" s="9"/>
      <c r="F30" s="9"/>
      <c r="G30" s="9"/>
      <c r="H30" s="6"/>
    </row>
    <row r="31" spans="1:8" ht="14.25" thickBot="1" thickTop="1">
      <c r="A31" s="302"/>
      <c r="B31" s="8" t="s">
        <v>23</v>
      </c>
      <c r="C31" s="9"/>
      <c r="D31" s="9"/>
      <c r="E31" s="9"/>
      <c r="F31" s="9"/>
      <c r="G31" s="9"/>
      <c r="H31" s="6"/>
    </row>
    <row r="32" spans="1:8" ht="14.25" thickBot="1" thickTop="1">
      <c r="A32" s="10"/>
      <c r="B32" s="10"/>
      <c r="C32" s="10"/>
      <c r="D32" s="10"/>
      <c r="E32" s="10"/>
      <c r="F32" s="10"/>
      <c r="G32" s="10"/>
      <c r="H32" s="10"/>
    </row>
    <row r="33" spans="1:8" ht="72.75" customHeight="1" thickTop="1">
      <c r="A33" s="290" t="s">
        <v>1</v>
      </c>
      <c r="B33" s="291"/>
      <c r="C33" s="292" t="s">
        <v>408</v>
      </c>
      <c r="D33" s="293"/>
      <c r="E33" s="293"/>
      <c r="F33" s="293"/>
      <c r="G33" s="293"/>
      <c r="H33" s="294"/>
    </row>
    <row r="34" spans="1:8" ht="15">
      <c r="A34" s="295" t="s">
        <v>2</v>
      </c>
      <c r="B34" s="296"/>
      <c r="C34" s="282">
        <v>7453019764</v>
      </c>
      <c r="D34" s="282"/>
      <c r="E34" s="282"/>
      <c r="F34" s="282"/>
      <c r="G34" s="282"/>
      <c r="H34" s="283"/>
    </row>
    <row r="35" spans="1:8" ht="15">
      <c r="A35" s="295" t="s">
        <v>3</v>
      </c>
      <c r="B35" s="296"/>
      <c r="C35" s="282">
        <v>745301001</v>
      </c>
      <c r="D35" s="282"/>
      <c r="E35" s="282"/>
      <c r="F35" s="282"/>
      <c r="G35" s="282"/>
      <c r="H35" s="283"/>
    </row>
    <row r="36" spans="1:8" ht="15.75" thickBot="1">
      <c r="A36" s="280" t="s">
        <v>4</v>
      </c>
      <c r="B36" s="281"/>
      <c r="C36" s="282" t="s">
        <v>162</v>
      </c>
      <c r="D36" s="282"/>
      <c r="E36" s="282"/>
      <c r="F36" s="282"/>
      <c r="G36" s="282"/>
      <c r="H36" s="283"/>
    </row>
    <row r="37" spans="1:8" ht="15.75" thickTop="1">
      <c r="A37" s="284" t="s">
        <v>25</v>
      </c>
      <c r="B37" s="285"/>
      <c r="C37" s="286"/>
      <c r="D37" s="286"/>
      <c r="E37" s="286"/>
      <c r="F37" s="286"/>
      <c r="G37" s="286"/>
      <c r="H37" s="287"/>
    </row>
    <row r="38" spans="1:8" ht="15">
      <c r="A38" s="267" t="s">
        <v>6</v>
      </c>
      <c r="B38" s="268"/>
      <c r="C38" s="269"/>
      <c r="D38" s="269"/>
      <c r="E38" s="269"/>
      <c r="F38" s="269"/>
      <c r="G38" s="269"/>
      <c r="H38" s="270"/>
    </row>
    <row r="39" spans="1:8" ht="15">
      <c r="A39" s="267" t="s">
        <v>26</v>
      </c>
      <c r="B39" s="268"/>
      <c r="C39" s="269"/>
      <c r="D39" s="269"/>
      <c r="E39" s="269"/>
      <c r="F39" s="269"/>
      <c r="G39" s="269"/>
      <c r="H39" s="270"/>
    </row>
    <row r="40" spans="1:8" ht="15.75" thickBot="1">
      <c r="A40" s="297" t="s">
        <v>8</v>
      </c>
      <c r="B40" s="298"/>
      <c r="C40" s="299"/>
      <c r="D40" s="299"/>
      <c r="E40" s="299"/>
      <c r="F40" s="299"/>
      <c r="G40" s="299"/>
      <c r="H40" s="300"/>
    </row>
    <row r="41" spans="1:8" ht="14.25" thickBot="1" thickTop="1">
      <c r="A41" s="276" t="s">
        <v>27</v>
      </c>
      <c r="B41" s="276"/>
      <c r="C41" s="301" t="s">
        <v>28</v>
      </c>
      <c r="D41" s="301"/>
      <c r="E41" s="301"/>
      <c r="F41" s="301"/>
      <c r="G41" s="301"/>
      <c r="H41" s="301"/>
    </row>
    <row r="42" spans="1:8" ht="14.25" thickBot="1" thickTop="1">
      <c r="A42" s="10"/>
      <c r="B42" s="10"/>
      <c r="C42" s="10"/>
      <c r="D42" s="10"/>
      <c r="E42" s="10"/>
      <c r="F42" s="10"/>
      <c r="G42" s="10"/>
      <c r="H42" s="10"/>
    </row>
    <row r="43" spans="1:8" ht="73.5" customHeight="1" thickTop="1">
      <c r="A43" s="290" t="s">
        <v>1</v>
      </c>
      <c r="B43" s="291"/>
      <c r="C43" s="292" t="s">
        <v>408</v>
      </c>
      <c r="D43" s="293"/>
      <c r="E43" s="293"/>
      <c r="F43" s="293"/>
      <c r="G43" s="293"/>
      <c r="H43" s="294"/>
    </row>
    <row r="44" spans="1:8" ht="15">
      <c r="A44" s="295" t="s">
        <v>2</v>
      </c>
      <c r="B44" s="296"/>
      <c r="C44" s="282">
        <v>7453019764</v>
      </c>
      <c r="D44" s="282"/>
      <c r="E44" s="282"/>
      <c r="F44" s="282"/>
      <c r="G44" s="282"/>
      <c r="H44" s="283"/>
    </row>
    <row r="45" spans="1:8" ht="15">
      <c r="A45" s="295" t="s">
        <v>3</v>
      </c>
      <c r="B45" s="296"/>
      <c r="C45" s="282">
        <v>745301001</v>
      </c>
      <c r="D45" s="282"/>
      <c r="E45" s="282"/>
      <c r="F45" s="282"/>
      <c r="G45" s="282"/>
      <c r="H45" s="283"/>
    </row>
    <row r="46" spans="1:8" ht="15.75" thickBot="1">
      <c r="A46" s="280" t="s">
        <v>4</v>
      </c>
      <c r="B46" s="281"/>
      <c r="C46" s="282" t="s">
        <v>162</v>
      </c>
      <c r="D46" s="282"/>
      <c r="E46" s="282"/>
      <c r="F46" s="282"/>
      <c r="G46" s="282"/>
      <c r="H46" s="283"/>
    </row>
    <row r="47" spans="1:8" ht="13.5" thickTop="1">
      <c r="A47" s="284" t="s">
        <v>29</v>
      </c>
      <c r="B47" s="285"/>
      <c r="C47" s="286"/>
      <c r="D47" s="286"/>
      <c r="E47" s="286"/>
      <c r="F47" s="286"/>
      <c r="G47" s="286"/>
      <c r="H47" s="287"/>
    </row>
    <row r="48" spans="1:8" ht="21" customHeight="1">
      <c r="A48" s="267"/>
      <c r="B48" s="268"/>
      <c r="C48" s="288"/>
      <c r="D48" s="288"/>
      <c r="E48" s="288"/>
      <c r="F48" s="288"/>
      <c r="G48" s="288"/>
      <c r="H48" s="289"/>
    </row>
    <row r="49" spans="1:8" ht="15">
      <c r="A49" s="267" t="s">
        <v>6</v>
      </c>
      <c r="B49" s="268"/>
      <c r="C49" s="269"/>
      <c r="D49" s="269"/>
      <c r="E49" s="269"/>
      <c r="F49" s="269"/>
      <c r="G49" s="269"/>
      <c r="H49" s="270"/>
    </row>
    <row r="50" spans="1:8" ht="15">
      <c r="A50" s="267" t="s">
        <v>26</v>
      </c>
      <c r="B50" s="268"/>
      <c r="C50" s="269"/>
      <c r="D50" s="269"/>
      <c r="E50" s="269"/>
      <c r="F50" s="269"/>
      <c r="G50" s="269"/>
      <c r="H50" s="270"/>
    </row>
    <row r="51" spans="1:8" ht="15.75" thickBot="1">
      <c r="A51" s="272" t="s">
        <v>8</v>
      </c>
      <c r="B51" s="273"/>
      <c r="C51" s="274"/>
      <c r="D51" s="274"/>
      <c r="E51" s="274"/>
      <c r="F51" s="274"/>
      <c r="G51" s="274"/>
      <c r="H51" s="275"/>
    </row>
    <row r="52" spans="1:8" ht="45" customHeight="1" thickBot="1" thickTop="1">
      <c r="A52" s="276" t="s">
        <v>30</v>
      </c>
      <c r="B52" s="276"/>
      <c r="C52" s="277" t="s">
        <v>31</v>
      </c>
      <c r="D52" s="278"/>
      <c r="E52" s="278"/>
      <c r="F52" s="278"/>
      <c r="G52" s="278"/>
      <c r="H52" s="279"/>
    </row>
    <row r="53" spans="1:8" ht="13.5" thickTop="1">
      <c r="A53" s="10"/>
      <c r="B53" s="10"/>
      <c r="C53" s="10"/>
      <c r="D53" s="10"/>
      <c r="E53" s="10"/>
      <c r="F53" s="10"/>
      <c r="G53" s="10"/>
      <c r="H53" s="10"/>
    </row>
    <row r="54" spans="1:8" ht="30" customHeight="1">
      <c r="A54" s="271" t="s">
        <v>32</v>
      </c>
      <c r="B54" s="271"/>
      <c r="C54" s="271"/>
      <c r="D54" s="271"/>
      <c r="E54" s="271"/>
      <c r="F54" s="271"/>
      <c r="G54" s="271"/>
      <c r="H54" s="271"/>
    </row>
    <row r="55" spans="1:8" ht="61.5" customHeight="1">
      <c r="A55" s="271" t="s">
        <v>33</v>
      </c>
      <c r="B55" s="271"/>
      <c r="C55" s="271"/>
      <c r="D55" s="271"/>
      <c r="E55" s="271"/>
      <c r="F55" s="271"/>
      <c r="G55" s="271"/>
      <c r="H55" s="271"/>
    </row>
  </sheetData>
  <sheetProtection/>
  <mergeCells count="69">
    <mergeCell ref="A1:H2"/>
    <mergeCell ref="A4:H4"/>
    <mergeCell ref="A6:B6"/>
    <mergeCell ref="C6:H6"/>
    <mergeCell ref="A7:B7"/>
    <mergeCell ref="C7:H7"/>
    <mergeCell ref="A8:B8"/>
    <mergeCell ref="C8:H8"/>
    <mergeCell ref="A9:B9"/>
    <mergeCell ref="C9:H9"/>
    <mergeCell ref="A10:B11"/>
    <mergeCell ref="C10:H11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18:A19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3:B43"/>
    <mergeCell ref="C43:H43"/>
    <mergeCell ref="A44:B44"/>
    <mergeCell ref="C44:H44"/>
    <mergeCell ref="A45:B45"/>
    <mergeCell ref="C45:H45"/>
    <mergeCell ref="A46:B46"/>
    <mergeCell ref="C46:H46"/>
    <mergeCell ref="A47:B48"/>
    <mergeCell ref="C47:H48"/>
    <mergeCell ref="A49:B49"/>
    <mergeCell ref="C49:H49"/>
    <mergeCell ref="A50:B50"/>
    <mergeCell ref="C50:H50"/>
    <mergeCell ref="A54:H54"/>
    <mergeCell ref="A55:H55"/>
    <mergeCell ref="A51:B51"/>
    <mergeCell ref="C51:H51"/>
    <mergeCell ref="A52:B52"/>
    <mergeCell ref="C52:H52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C9" sqref="C9:D9"/>
    </sheetView>
  </sheetViews>
  <sheetFormatPr defaultColWidth="9.00390625" defaultRowHeight="12.75"/>
  <cols>
    <col min="2" max="2" width="31.875" style="0" customWidth="1"/>
    <col min="4" max="4" width="46.625" style="0" customWidth="1"/>
  </cols>
  <sheetData>
    <row r="1" spans="1:4" ht="39.75" customHeight="1">
      <c r="A1" s="348" t="s">
        <v>301</v>
      </c>
      <c r="B1" s="349"/>
      <c r="C1" s="349"/>
      <c r="D1" s="349"/>
    </row>
    <row r="2" spans="1:4" ht="13.5" thickBot="1">
      <c r="A2" s="10"/>
      <c r="B2" s="10"/>
      <c r="C2" s="10"/>
      <c r="D2" s="10"/>
    </row>
    <row r="3" spans="1:4" ht="68.25" customHeight="1" thickTop="1">
      <c r="A3" s="338" t="s">
        <v>1</v>
      </c>
      <c r="B3" s="339"/>
      <c r="C3" s="292" t="s">
        <v>408</v>
      </c>
      <c r="D3" s="294"/>
    </row>
    <row r="4" spans="1:4" ht="15">
      <c r="A4" s="328" t="s">
        <v>34</v>
      </c>
      <c r="B4" s="329"/>
      <c r="C4" s="330">
        <v>7453019764</v>
      </c>
      <c r="D4" s="331"/>
    </row>
    <row r="5" spans="1:4" ht="15">
      <c r="A5" s="328" t="s">
        <v>3</v>
      </c>
      <c r="B5" s="329"/>
      <c r="C5" s="330">
        <v>745301001</v>
      </c>
      <c r="D5" s="331"/>
    </row>
    <row r="6" spans="1:4" ht="15.75" thickBot="1">
      <c r="A6" s="328" t="s">
        <v>35</v>
      </c>
      <c r="B6" s="329"/>
      <c r="C6" s="332" t="s">
        <v>165</v>
      </c>
      <c r="D6" s="333"/>
    </row>
    <row r="7" spans="1:4" ht="33" customHeight="1" thickTop="1">
      <c r="A7" s="284" t="s">
        <v>5</v>
      </c>
      <c r="B7" s="285"/>
      <c r="C7" s="344" t="s">
        <v>467</v>
      </c>
      <c r="D7" s="345"/>
    </row>
    <row r="8" spans="1:4" ht="30.75" customHeight="1">
      <c r="A8" s="326" t="s">
        <v>6</v>
      </c>
      <c r="B8" s="327"/>
      <c r="C8" s="346" t="s">
        <v>166</v>
      </c>
      <c r="D8" s="347"/>
    </row>
    <row r="9" spans="1:4" ht="15">
      <c r="A9" s="328" t="s">
        <v>36</v>
      </c>
      <c r="B9" s="329"/>
      <c r="C9" s="288" t="s">
        <v>464</v>
      </c>
      <c r="D9" s="289"/>
    </row>
    <row r="10" spans="1:4" ht="15.75" thickBot="1">
      <c r="A10" s="340" t="s">
        <v>8</v>
      </c>
      <c r="B10" s="341"/>
      <c r="C10" s="342" t="s">
        <v>167</v>
      </c>
      <c r="D10" s="343"/>
    </row>
    <row r="11" spans="1:4" ht="16.5" thickBot="1" thickTop="1">
      <c r="A11" s="322" t="s">
        <v>37</v>
      </c>
      <c r="B11" s="322"/>
      <c r="C11" s="322" t="s">
        <v>38</v>
      </c>
      <c r="D11" s="322"/>
    </row>
    <row r="12" spans="1:4" ht="14.25" thickBot="1" thickTop="1">
      <c r="A12" s="276" t="s">
        <v>173</v>
      </c>
      <c r="B12" s="276"/>
      <c r="C12" s="323" t="s">
        <v>466</v>
      </c>
      <c r="D12" s="316"/>
    </row>
    <row r="13" spans="1:4" ht="14.25" thickBot="1" thickTop="1">
      <c r="A13" s="276"/>
      <c r="B13" s="276"/>
      <c r="C13" s="324"/>
      <c r="D13" s="325"/>
    </row>
    <row r="14" spans="1:4" ht="14.25" thickBot="1" thickTop="1">
      <c r="A14" s="10"/>
      <c r="B14" s="10"/>
      <c r="C14" s="10"/>
      <c r="D14" s="10"/>
    </row>
    <row r="15" spans="1:4" s="71" customFormat="1" ht="67.5" customHeight="1" thickTop="1">
      <c r="A15" s="338" t="s">
        <v>1</v>
      </c>
      <c r="B15" s="339"/>
      <c r="C15" s="292" t="s">
        <v>408</v>
      </c>
      <c r="D15" s="294"/>
    </row>
    <row r="16" spans="1:4" ht="15">
      <c r="A16" s="328" t="s">
        <v>34</v>
      </c>
      <c r="B16" s="329"/>
      <c r="C16" s="330">
        <v>7453019764</v>
      </c>
      <c r="D16" s="331"/>
    </row>
    <row r="17" spans="1:4" ht="15">
      <c r="A17" s="328" t="s">
        <v>3</v>
      </c>
      <c r="B17" s="329"/>
      <c r="C17" s="330">
        <v>745301001</v>
      </c>
      <c r="D17" s="331"/>
    </row>
    <row r="18" spans="1:4" ht="15.75" thickBot="1">
      <c r="A18" s="328" t="s">
        <v>35</v>
      </c>
      <c r="B18" s="329"/>
      <c r="C18" s="332" t="s">
        <v>165</v>
      </c>
      <c r="D18" s="333"/>
    </row>
    <row r="19" spans="1:4" ht="15.75" thickTop="1">
      <c r="A19" s="334" t="s">
        <v>39</v>
      </c>
      <c r="B19" s="335"/>
      <c r="C19" s="336"/>
      <c r="D19" s="337"/>
    </row>
    <row r="20" spans="1:4" ht="15">
      <c r="A20" s="326" t="s">
        <v>6</v>
      </c>
      <c r="B20" s="327"/>
      <c r="C20" s="288"/>
      <c r="D20" s="289"/>
    </row>
    <row r="21" spans="1:4" ht="15">
      <c r="A21" s="328" t="s">
        <v>40</v>
      </c>
      <c r="B21" s="329"/>
      <c r="C21" s="288"/>
      <c r="D21" s="289"/>
    </row>
    <row r="22" spans="1:4" ht="15.75" thickBot="1">
      <c r="A22" s="328" t="s">
        <v>8</v>
      </c>
      <c r="B22" s="329"/>
      <c r="C22" s="288"/>
      <c r="D22" s="289"/>
    </row>
    <row r="23" spans="1:4" ht="16.5" thickBot="1" thickTop="1">
      <c r="A23" s="322" t="s">
        <v>37</v>
      </c>
      <c r="B23" s="322"/>
      <c r="C23" s="322" t="s">
        <v>38</v>
      </c>
      <c r="D23" s="322"/>
    </row>
    <row r="24" spans="1:4" ht="24.75" customHeight="1" thickBot="1" thickTop="1">
      <c r="A24" s="276" t="s">
        <v>41</v>
      </c>
      <c r="B24" s="276"/>
      <c r="C24" s="323" t="s">
        <v>42</v>
      </c>
      <c r="D24" s="316"/>
    </row>
    <row r="25" spans="1:4" ht="28.5" customHeight="1" thickBot="1" thickTop="1">
      <c r="A25" s="276"/>
      <c r="B25" s="276"/>
      <c r="C25" s="324"/>
      <c r="D25" s="325"/>
    </row>
    <row r="26" spans="1:4" ht="13.5" thickTop="1">
      <c r="A26" s="10"/>
      <c r="B26" s="10"/>
      <c r="C26" s="10"/>
      <c r="D26" s="10"/>
    </row>
    <row r="27" spans="1:4" ht="33" customHeight="1">
      <c r="A27" s="271" t="s">
        <v>32</v>
      </c>
      <c r="B27" s="271"/>
      <c r="C27" s="271"/>
      <c r="D27" s="271"/>
    </row>
    <row r="28" spans="1:4" ht="66" customHeight="1">
      <c r="A28" s="271" t="s">
        <v>33</v>
      </c>
      <c r="B28" s="271"/>
      <c r="C28" s="271"/>
      <c r="D28" s="271"/>
    </row>
  </sheetData>
  <sheetProtection/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7:D27"/>
    <mergeCell ref="A28:D28"/>
    <mergeCell ref="A23:B23"/>
    <mergeCell ref="C23:D23"/>
    <mergeCell ref="A24:B25"/>
    <mergeCell ref="C24:D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3">
      <selection activeCell="B14" sqref="B14:B16"/>
    </sheetView>
  </sheetViews>
  <sheetFormatPr defaultColWidth="9.00390625" defaultRowHeight="12.75"/>
  <cols>
    <col min="1" max="1" width="45.25390625" style="0" customWidth="1"/>
    <col min="2" max="2" width="55.625" style="0" customWidth="1"/>
  </cols>
  <sheetData>
    <row r="1" spans="1:2" ht="36" customHeight="1" thickBot="1">
      <c r="A1" s="350" t="s">
        <v>302</v>
      </c>
      <c r="B1" s="350"/>
    </row>
    <row r="2" spans="1:2" ht="83.25" customHeight="1" thickTop="1">
      <c r="A2" s="63" t="s">
        <v>1</v>
      </c>
      <c r="B2" s="148" t="s">
        <v>408</v>
      </c>
    </row>
    <row r="3" spans="1:2" ht="15">
      <c r="A3" s="12" t="s">
        <v>2</v>
      </c>
      <c r="B3" s="66">
        <v>7453019764</v>
      </c>
    </row>
    <row r="4" spans="1:2" ht="15">
      <c r="A4" s="12" t="s">
        <v>3</v>
      </c>
      <c r="B4" s="66">
        <v>745301001</v>
      </c>
    </row>
    <row r="5" spans="1:2" ht="15.75" thickBot="1">
      <c r="A5" s="12" t="s">
        <v>35</v>
      </c>
      <c r="B5" s="66" t="s">
        <v>168</v>
      </c>
    </row>
    <row r="6" spans="1:2" ht="73.5" thickTop="1">
      <c r="A6" s="14" t="s">
        <v>43</v>
      </c>
      <c r="B6" s="15"/>
    </row>
    <row r="7" spans="1:2" ht="30">
      <c r="A7" s="2" t="s">
        <v>6</v>
      </c>
      <c r="B7" s="13"/>
    </row>
    <row r="8" spans="1:2" ht="15">
      <c r="A8" s="16" t="s">
        <v>36</v>
      </c>
      <c r="B8" s="13"/>
    </row>
    <row r="9" spans="1:2" ht="15.75" thickBot="1">
      <c r="A9" s="17" t="s">
        <v>8</v>
      </c>
      <c r="B9" s="18"/>
    </row>
    <row r="10" spans="1:2" ht="16.5" thickBot="1" thickTop="1">
      <c r="A10" s="11" t="s">
        <v>37</v>
      </c>
      <c r="B10" s="11" t="s">
        <v>38</v>
      </c>
    </row>
    <row r="11" spans="1:2" ht="43.5" customHeight="1" thickBot="1" thickTop="1">
      <c r="A11" s="19" t="s">
        <v>44</v>
      </c>
      <c r="B11" s="49" t="s">
        <v>169</v>
      </c>
    </row>
    <row r="12" spans="1:2" ht="14.25" thickBot="1" thickTop="1">
      <c r="A12" s="10"/>
      <c r="B12" s="10"/>
    </row>
    <row r="13" spans="1:2" ht="81.75" customHeight="1" thickTop="1">
      <c r="A13" s="63" t="s">
        <v>1</v>
      </c>
      <c r="B13" s="148" t="s">
        <v>408</v>
      </c>
    </row>
    <row r="14" spans="1:2" ht="15">
      <c r="A14" s="12" t="s">
        <v>2</v>
      </c>
      <c r="B14" s="67">
        <v>7453019764</v>
      </c>
    </row>
    <row r="15" spans="1:2" ht="15">
      <c r="A15" s="12" t="s">
        <v>3</v>
      </c>
      <c r="B15" s="67">
        <v>745301001</v>
      </c>
    </row>
    <row r="16" spans="1:2" ht="15.75" thickBot="1">
      <c r="A16" s="12" t="s">
        <v>35</v>
      </c>
      <c r="B16" s="67" t="s">
        <v>168</v>
      </c>
    </row>
    <row r="17" spans="1:2" ht="58.5" thickTop="1">
      <c r="A17" s="14" t="s">
        <v>45</v>
      </c>
      <c r="B17" s="15"/>
    </row>
    <row r="18" spans="1:2" ht="30">
      <c r="A18" s="2" t="s">
        <v>6</v>
      </c>
      <c r="B18" s="13"/>
    </row>
    <row r="19" spans="1:2" ht="15">
      <c r="A19" s="16" t="s">
        <v>36</v>
      </c>
      <c r="B19" s="13"/>
    </row>
    <row r="20" spans="1:2" ht="15.75" thickBot="1">
      <c r="A20" s="17" t="s">
        <v>8</v>
      </c>
      <c r="B20" s="18"/>
    </row>
    <row r="21" spans="1:2" ht="16.5" thickBot="1" thickTop="1">
      <c r="A21" s="11" t="s">
        <v>37</v>
      </c>
      <c r="B21" s="11" t="s">
        <v>38</v>
      </c>
    </row>
    <row r="22" spans="1:2" ht="27" thickBot="1" thickTop="1">
      <c r="A22" s="19" t="s">
        <v>46</v>
      </c>
      <c r="B22" s="50" t="s">
        <v>170</v>
      </c>
    </row>
    <row r="23" spans="1:2" ht="13.5" thickTop="1">
      <c r="A23" s="10"/>
      <c r="B23" s="10"/>
    </row>
    <row r="24" spans="1:2" ht="31.5" customHeight="1">
      <c r="A24" s="351" t="s">
        <v>32</v>
      </c>
      <c r="B24" s="351"/>
    </row>
    <row r="25" spans="1:2" ht="57" customHeight="1">
      <c r="A25" s="351" t="s">
        <v>33</v>
      </c>
      <c r="B25" s="351"/>
    </row>
  </sheetData>
  <sheetProtection/>
  <mergeCells count="3">
    <mergeCell ref="A1:B1"/>
    <mergeCell ref="A24:B24"/>
    <mergeCell ref="A25:B2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1"/>
  <sheetViews>
    <sheetView zoomScalePageLayoutView="0" workbookViewId="0" topLeftCell="A10">
      <selection activeCell="G9" sqref="G9"/>
    </sheetView>
  </sheetViews>
  <sheetFormatPr defaultColWidth="9.00390625" defaultRowHeight="12.75"/>
  <cols>
    <col min="1" max="1" width="4.25390625" style="132" customWidth="1"/>
    <col min="2" max="2" width="53.00390625" style="133" customWidth="1"/>
    <col min="3" max="4" width="13.75390625" style="134" customWidth="1"/>
    <col min="5" max="5" width="15.375" style="135" customWidth="1"/>
  </cols>
  <sheetData>
    <row r="2" spans="2:5" ht="30" customHeight="1">
      <c r="B2" s="362" t="s">
        <v>303</v>
      </c>
      <c r="C2" s="363"/>
      <c r="D2" s="363"/>
      <c r="E2" s="363"/>
    </row>
    <row r="3" ht="14.25" customHeight="1"/>
    <row r="4" spans="2:5" ht="128.25" customHeight="1">
      <c r="B4" s="130" t="s">
        <v>1</v>
      </c>
      <c r="C4" s="358" t="s">
        <v>412</v>
      </c>
      <c r="D4" s="359"/>
      <c r="E4" s="360"/>
    </row>
    <row r="5" spans="2:5" ht="15.75">
      <c r="B5" s="130" t="s">
        <v>2</v>
      </c>
      <c r="C5" s="364">
        <v>7453019764</v>
      </c>
      <c r="D5" s="365"/>
      <c r="E5" s="366"/>
    </row>
    <row r="6" spans="2:5" ht="15.75">
      <c r="B6" s="130" t="s">
        <v>3</v>
      </c>
      <c r="C6" s="364">
        <v>745301001</v>
      </c>
      <c r="D6" s="365"/>
      <c r="E6" s="366"/>
    </row>
    <row r="7" spans="2:5" ht="32.25" customHeight="1">
      <c r="B7" s="130" t="s">
        <v>35</v>
      </c>
      <c r="C7" s="367" t="s">
        <v>168</v>
      </c>
      <c r="D7" s="368"/>
      <c r="E7" s="369"/>
    </row>
    <row r="8" spans="2:5" ht="15.75">
      <c r="B8" s="130" t="s">
        <v>304</v>
      </c>
      <c r="C8" s="358" t="s">
        <v>468</v>
      </c>
      <c r="D8" s="359"/>
      <c r="E8" s="360"/>
    </row>
    <row r="9" spans="2:5" ht="34.5" customHeight="1">
      <c r="B9" s="126" t="s">
        <v>305</v>
      </c>
      <c r="C9" s="358" t="s">
        <v>413</v>
      </c>
      <c r="D9" s="359"/>
      <c r="E9" s="360"/>
    </row>
    <row r="11" ht="14.25" customHeight="1"/>
    <row r="12" spans="1:5" s="89" customFormat="1" ht="34.5" customHeight="1">
      <c r="A12" s="136" t="s">
        <v>249</v>
      </c>
      <c r="B12" s="125" t="s">
        <v>49</v>
      </c>
      <c r="C12" s="137" t="s">
        <v>306</v>
      </c>
      <c r="D12" s="361" t="s">
        <v>38</v>
      </c>
      <c r="E12" s="354"/>
    </row>
    <row r="13" spans="1:5" s="89" customFormat="1" ht="21.75" customHeight="1">
      <c r="A13" s="136"/>
      <c r="B13" s="125"/>
      <c r="C13" s="137"/>
      <c r="D13" s="125" t="s">
        <v>477</v>
      </c>
      <c r="E13" s="86" t="s">
        <v>478</v>
      </c>
    </row>
    <row r="14" spans="1:5" ht="20.25" customHeight="1">
      <c r="A14" s="136" t="s">
        <v>307</v>
      </c>
      <c r="B14" s="131" t="s">
        <v>308</v>
      </c>
      <c r="C14" s="137" t="s">
        <v>309</v>
      </c>
      <c r="D14" s="137">
        <v>6869.41</v>
      </c>
      <c r="E14" s="248">
        <v>7691.75</v>
      </c>
    </row>
    <row r="15" spans="1:5" ht="18.75" customHeight="1">
      <c r="A15" s="138" t="s">
        <v>310</v>
      </c>
      <c r="B15" s="139" t="s">
        <v>311</v>
      </c>
      <c r="C15" s="140" t="s">
        <v>312</v>
      </c>
      <c r="D15" s="137">
        <v>6869.41</v>
      </c>
      <c r="E15" s="248">
        <v>7691.75</v>
      </c>
    </row>
    <row r="16" spans="1:5" ht="18.75" customHeight="1">
      <c r="A16" s="138" t="s">
        <v>313</v>
      </c>
      <c r="B16" s="139" t="s">
        <v>95</v>
      </c>
      <c r="C16" s="140" t="s">
        <v>312</v>
      </c>
      <c r="D16" s="140"/>
      <c r="E16" s="149"/>
    </row>
    <row r="17" spans="1:5" ht="18.75" customHeight="1">
      <c r="A17" s="138"/>
      <c r="B17" s="142" t="s">
        <v>314</v>
      </c>
      <c r="C17" s="143" t="s">
        <v>315</v>
      </c>
      <c r="D17" s="143"/>
      <c r="E17" s="149"/>
    </row>
    <row r="18" spans="1:5" ht="18.75" customHeight="1">
      <c r="A18" s="138"/>
      <c r="B18" s="142" t="s">
        <v>316</v>
      </c>
      <c r="C18" s="143" t="s">
        <v>317</v>
      </c>
      <c r="D18" s="143"/>
      <c r="E18" s="149"/>
    </row>
    <row r="19" spans="1:5" ht="18.75" customHeight="1" hidden="1">
      <c r="A19" s="138"/>
      <c r="B19" s="142" t="s">
        <v>99</v>
      </c>
      <c r="C19" s="355"/>
      <c r="D19" s="356"/>
      <c r="E19" s="357"/>
    </row>
    <row r="20" spans="1:5" ht="18.75" customHeight="1">
      <c r="A20" s="138" t="s">
        <v>318</v>
      </c>
      <c r="B20" s="139" t="s">
        <v>319</v>
      </c>
      <c r="C20" s="140" t="s">
        <v>312</v>
      </c>
      <c r="D20" s="140"/>
      <c r="E20" s="151"/>
    </row>
    <row r="21" spans="1:5" ht="18.75" customHeight="1">
      <c r="A21" s="138"/>
      <c r="B21" s="142" t="s">
        <v>320</v>
      </c>
      <c r="C21" s="143" t="s">
        <v>321</v>
      </c>
      <c r="D21" s="143"/>
      <c r="E21" s="249"/>
    </row>
    <row r="22" spans="1:5" ht="18.75" customHeight="1">
      <c r="A22" s="138"/>
      <c r="B22" s="142" t="s">
        <v>316</v>
      </c>
      <c r="C22" s="143" t="s">
        <v>322</v>
      </c>
      <c r="D22" s="143"/>
      <c r="E22" s="150"/>
    </row>
    <row r="23" spans="1:5" ht="18.75" customHeight="1" hidden="1">
      <c r="A23" s="138"/>
      <c r="B23" s="142" t="s">
        <v>99</v>
      </c>
      <c r="C23" s="355"/>
      <c r="D23" s="356"/>
      <c r="E23" s="357"/>
    </row>
    <row r="24" spans="1:5" ht="18.75" customHeight="1">
      <c r="A24" s="138" t="s">
        <v>323</v>
      </c>
      <c r="B24" s="144" t="s">
        <v>104</v>
      </c>
      <c r="C24" s="157" t="s">
        <v>312</v>
      </c>
      <c r="D24" s="157" t="s">
        <v>479</v>
      </c>
      <c r="E24" s="250">
        <v>5493.36</v>
      </c>
    </row>
    <row r="25" spans="1:5" ht="18.75" customHeight="1">
      <c r="A25" s="138"/>
      <c r="B25" s="145" t="s">
        <v>324</v>
      </c>
      <c r="C25" s="158" t="s">
        <v>321</v>
      </c>
      <c r="D25" s="158">
        <v>2951.04</v>
      </c>
      <c r="E25" s="251">
        <v>3393.7</v>
      </c>
    </row>
    <row r="26" spans="1:5" ht="18.75" customHeight="1">
      <c r="A26" s="138"/>
      <c r="B26" s="145" t="s">
        <v>325</v>
      </c>
      <c r="C26" s="158" t="s">
        <v>322</v>
      </c>
      <c r="D26" s="158">
        <v>1618.69</v>
      </c>
      <c r="E26" s="250">
        <v>1618.69</v>
      </c>
    </row>
    <row r="27" spans="1:5" ht="18.75" customHeight="1" hidden="1">
      <c r="A27" s="138"/>
      <c r="B27" s="145" t="s">
        <v>99</v>
      </c>
      <c r="C27" s="355"/>
      <c r="D27" s="356"/>
      <c r="E27" s="357"/>
    </row>
    <row r="28" spans="1:5" ht="18.75" customHeight="1">
      <c r="A28" s="138" t="s">
        <v>326</v>
      </c>
      <c r="B28" s="144" t="s">
        <v>107</v>
      </c>
      <c r="C28" s="140" t="s">
        <v>312</v>
      </c>
      <c r="D28" s="140"/>
      <c r="E28" s="141"/>
    </row>
    <row r="29" spans="1:5" ht="18.75" customHeight="1">
      <c r="A29" s="138"/>
      <c r="B29" s="145" t="s">
        <v>324</v>
      </c>
      <c r="C29" s="143" t="s">
        <v>321</v>
      </c>
      <c r="D29" s="143"/>
      <c r="E29" s="141"/>
    </row>
    <row r="30" spans="1:5" ht="18.75" customHeight="1">
      <c r="A30" s="138"/>
      <c r="B30" s="145" t="s">
        <v>325</v>
      </c>
      <c r="C30" s="143" t="s">
        <v>322</v>
      </c>
      <c r="D30" s="143"/>
      <c r="E30" s="141"/>
    </row>
    <row r="31" spans="1:5" ht="18.75" customHeight="1" hidden="1">
      <c r="A31" s="138"/>
      <c r="B31" s="145" t="s">
        <v>99</v>
      </c>
      <c r="C31" s="355"/>
      <c r="D31" s="356"/>
      <c r="E31" s="357"/>
    </row>
    <row r="32" spans="1:5" ht="18.75" customHeight="1">
      <c r="A32" s="138" t="s">
        <v>327</v>
      </c>
      <c r="B32" s="139" t="s">
        <v>110</v>
      </c>
      <c r="C32" s="140" t="s">
        <v>312</v>
      </c>
      <c r="D32" s="140"/>
      <c r="E32" s="141"/>
    </row>
    <row r="33" spans="1:5" ht="18.75" customHeight="1">
      <c r="A33" s="138"/>
      <c r="B33" s="142" t="s">
        <v>314</v>
      </c>
      <c r="C33" s="143" t="s">
        <v>315</v>
      </c>
      <c r="D33" s="143"/>
      <c r="E33" s="141"/>
    </row>
    <row r="34" spans="1:5" ht="18.75" customHeight="1">
      <c r="A34" s="138"/>
      <c r="B34" s="142" t="s">
        <v>316</v>
      </c>
      <c r="C34" s="143" t="s">
        <v>317</v>
      </c>
      <c r="D34" s="143"/>
      <c r="E34" s="141"/>
    </row>
    <row r="35" spans="1:5" ht="18.75" customHeight="1" hidden="1">
      <c r="A35" s="138"/>
      <c r="B35" s="142" t="s">
        <v>99</v>
      </c>
      <c r="C35" s="355"/>
      <c r="D35" s="356"/>
      <c r="E35" s="357"/>
    </row>
    <row r="36" spans="1:5" ht="18.75" customHeight="1">
      <c r="A36" s="138" t="s">
        <v>328</v>
      </c>
      <c r="B36" s="139" t="s">
        <v>113</v>
      </c>
      <c r="C36" s="140" t="s">
        <v>312</v>
      </c>
      <c r="D36" s="140"/>
      <c r="E36" s="141"/>
    </row>
    <row r="37" spans="1:5" ht="18.75" customHeight="1">
      <c r="A37" s="138"/>
      <c r="B37" s="142" t="s">
        <v>314</v>
      </c>
      <c r="C37" s="143" t="s">
        <v>315</v>
      </c>
      <c r="D37" s="143"/>
      <c r="E37" s="141"/>
    </row>
    <row r="38" spans="1:5" ht="18.75" customHeight="1">
      <c r="A38" s="138"/>
      <c r="B38" s="142" t="s">
        <v>316</v>
      </c>
      <c r="C38" s="143" t="s">
        <v>317</v>
      </c>
      <c r="D38" s="143"/>
      <c r="E38" s="141"/>
    </row>
    <row r="39" spans="1:5" ht="18.75" customHeight="1" hidden="1">
      <c r="A39" s="138"/>
      <c r="B39" s="142" t="s">
        <v>99</v>
      </c>
      <c r="C39" s="355"/>
      <c r="D39" s="356"/>
      <c r="E39" s="357"/>
    </row>
    <row r="40" spans="1:5" ht="18.75" customHeight="1">
      <c r="A40" s="146" t="s">
        <v>329</v>
      </c>
      <c r="B40" s="139" t="s">
        <v>330</v>
      </c>
      <c r="C40" s="140" t="s">
        <v>312</v>
      </c>
      <c r="D40" s="140"/>
      <c r="E40" s="124"/>
    </row>
    <row r="41" spans="1:5" ht="18.75" customHeight="1">
      <c r="A41" s="138"/>
      <c r="B41" s="142" t="s">
        <v>314</v>
      </c>
      <c r="C41" s="143" t="s">
        <v>315</v>
      </c>
      <c r="D41" s="143"/>
      <c r="E41" s="141"/>
    </row>
    <row r="42" spans="1:5" ht="18.75" customHeight="1">
      <c r="A42" s="138"/>
      <c r="B42" s="142" t="s">
        <v>316</v>
      </c>
      <c r="C42" s="143" t="s">
        <v>317</v>
      </c>
      <c r="D42" s="143"/>
      <c r="E42" s="141"/>
    </row>
    <row r="43" spans="1:5" ht="18.75" customHeight="1" hidden="1">
      <c r="A43" s="138"/>
      <c r="B43" s="142" t="s">
        <v>99</v>
      </c>
      <c r="C43" s="355"/>
      <c r="D43" s="356"/>
      <c r="E43" s="357"/>
    </row>
    <row r="44" spans="1:5" ht="47.25">
      <c r="A44" s="136" t="s">
        <v>331</v>
      </c>
      <c r="B44" s="131" t="s">
        <v>332</v>
      </c>
      <c r="C44" s="137" t="s">
        <v>309</v>
      </c>
      <c r="D44" s="137">
        <v>658.05</v>
      </c>
      <c r="E44" s="252">
        <v>722.7</v>
      </c>
    </row>
    <row r="45" spans="1:5" ht="19.5" customHeight="1">
      <c r="A45" s="136"/>
      <c r="B45" s="147" t="s">
        <v>333</v>
      </c>
      <c r="C45" s="137" t="s">
        <v>334</v>
      </c>
      <c r="D45" s="137">
        <v>3.32</v>
      </c>
      <c r="E45" s="253">
        <v>3.65</v>
      </c>
    </row>
    <row r="46" spans="1:5" ht="18" customHeight="1">
      <c r="A46" s="136"/>
      <c r="B46" s="147" t="s">
        <v>335</v>
      </c>
      <c r="C46" s="137" t="s">
        <v>336</v>
      </c>
      <c r="D46" s="137">
        <v>198</v>
      </c>
      <c r="E46" s="253">
        <v>198</v>
      </c>
    </row>
    <row r="47" spans="1:5" ht="35.25" customHeight="1">
      <c r="A47" s="136" t="s">
        <v>337</v>
      </c>
      <c r="B47" s="131" t="s">
        <v>338</v>
      </c>
      <c r="C47" s="123" t="s">
        <v>309</v>
      </c>
      <c r="D47" s="123">
        <v>9.3</v>
      </c>
      <c r="E47" s="254">
        <v>9.5</v>
      </c>
    </row>
    <row r="48" spans="1:5" ht="31.5">
      <c r="A48" s="136" t="s">
        <v>339</v>
      </c>
      <c r="B48" s="131" t="s">
        <v>340</v>
      </c>
      <c r="C48" s="123" t="s">
        <v>309</v>
      </c>
      <c r="D48" s="123"/>
      <c r="E48" s="254" t="s">
        <v>171</v>
      </c>
    </row>
    <row r="49" spans="1:5" ht="33" customHeight="1">
      <c r="A49" s="136" t="s">
        <v>341</v>
      </c>
      <c r="B49" s="131" t="s">
        <v>342</v>
      </c>
      <c r="C49" s="137" t="s">
        <v>309</v>
      </c>
      <c r="D49" s="137">
        <f>251.63+85.55</f>
        <v>337.18</v>
      </c>
      <c r="E49" s="253">
        <f>264.5+90.46</f>
        <v>354.96</v>
      </c>
    </row>
    <row r="50" spans="1:5" ht="47.25">
      <c r="A50" s="136" t="s">
        <v>343</v>
      </c>
      <c r="B50" s="131" t="s">
        <v>344</v>
      </c>
      <c r="C50" s="137" t="s">
        <v>309</v>
      </c>
      <c r="D50" s="137">
        <v>315.3</v>
      </c>
      <c r="E50" s="253">
        <v>315.3</v>
      </c>
    </row>
    <row r="51" spans="1:5" ht="15.75">
      <c r="A51" s="136" t="s">
        <v>345</v>
      </c>
      <c r="B51" s="131" t="s">
        <v>346</v>
      </c>
      <c r="C51" s="123" t="s">
        <v>309</v>
      </c>
      <c r="D51" s="123">
        <v>180</v>
      </c>
      <c r="E51" s="254">
        <v>185.4</v>
      </c>
    </row>
    <row r="52" spans="1:5" ht="15.75">
      <c r="A52" s="136"/>
      <c r="B52" s="147" t="s">
        <v>347</v>
      </c>
      <c r="C52" s="137"/>
      <c r="D52" s="137"/>
      <c r="E52" s="153"/>
    </row>
    <row r="53" spans="1:5" ht="31.5">
      <c r="A53" s="136"/>
      <c r="B53" s="147" t="s">
        <v>62</v>
      </c>
      <c r="C53" s="137" t="s">
        <v>309</v>
      </c>
      <c r="D53" s="137"/>
      <c r="E53" s="253" t="s">
        <v>171</v>
      </c>
    </row>
    <row r="54" spans="1:5" ht="15.75">
      <c r="A54" s="136" t="s">
        <v>348</v>
      </c>
      <c r="B54" s="131" t="s">
        <v>349</v>
      </c>
      <c r="C54" s="123" t="s">
        <v>309</v>
      </c>
      <c r="D54" s="123">
        <v>50</v>
      </c>
      <c r="E54" s="255">
        <v>51.5</v>
      </c>
    </row>
    <row r="55" spans="1:5" ht="15.75">
      <c r="A55" s="136"/>
      <c r="B55" s="147" t="s">
        <v>347</v>
      </c>
      <c r="C55" s="123"/>
      <c r="D55" s="123"/>
      <c r="E55" s="255"/>
    </row>
    <row r="56" spans="1:5" ht="31.5">
      <c r="A56" s="136"/>
      <c r="B56" s="147" t="s">
        <v>62</v>
      </c>
      <c r="C56" s="123" t="s">
        <v>309</v>
      </c>
      <c r="D56" s="123"/>
      <c r="E56" s="255"/>
    </row>
    <row r="57" spans="1:5" ht="31.5">
      <c r="A57" s="136" t="s">
        <v>350</v>
      </c>
      <c r="B57" s="131" t="s">
        <v>351</v>
      </c>
      <c r="C57" s="137" t="s">
        <v>309</v>
      </c>
      <c r="D57" s="137">
        <v>13</v>
      </c>
      <c r="E57" s="253">
        <v>13.4</v>
      </c>
    </row>
    <row r="58" spans="1:5" ht="66" customHeight="1">
      <c r="A58" s="136" t="s">
        <v>352</v>
      </c>
      <c r="B58" s="131" t="s">
        <v>244</v>
      </c>
      <c r="C58" s="137" t="s">
        <v>309</v>
      </c>
      <c r="D58" s="137">
        <v>521.19</v>
      </c>
      <c r="E58" s="253">
        <v>536.83</v>
      </c>
    </row>
    <row r="59" spans="1:5" ht="33.75" customHeight="1">
      <c r="A59" s="136" t="s">
        <v>353</v>
      </c>
      <c r="B59" s="131" t="s">
        <v>354</v>
      </c>
      <c r="C59" s="123" t="s">
        <v>309</v>
      </c>
      <c r="D59" s="260"/>
      <c r="E59" s="256" t="s">
        <v>171</v>
      </c>
    </row>
    <row r="60" spans="1:5" ht="23.25" customHeight="1">
      <c r="A60" s="136" t="s">
        <v>355</v>
      </c>
      <c r="B60" s="131" t="s">
        <v>356</v>
      </c>
      <c r="C60" s="123" t="s">
        <v>309</v>
      </c>
      <c r="D60" s="123">
        <v>6869.41</v>
      </c>
      <c r="E60" s="257">
        <v>7691.75</v>
      </c>
    </row>
    <row r="61" spans="1:5" ht="21" customHeight="1">
      <c r="A61" s="136" t="s">
        <v>357</v>
      </c>
      <c r="B61" s="126" t="s">
        <v>358</v>
      </c>
      <c r="C61" s="123" t="s">
        <v>309</v>
      </c>
      <c r="D61" s="261"/>
      <c r="E61" s="258"/>
    </row>
    <row r="62" spans="1:5" ht="21" customHeight="1">
      <c r="A62" s="136" t="s">
        <v>359</v>
      </c>
      <c r="B62" s="126" t="s">
        <v>360</v>
      </c>
      <c r="C62" s="137" t="s">
        <v>309</v>
      </c>
      <c r="D62" s="123">
        <v>6919.35</v>
      </c>
      <c r="E62" s="254">
        <v>7743.19</v>
      </c>
    </row>
    <row r="63" spans="1:5" ht="21" customHeight="1">
      <c r="A63" s="136"/>
      <c r="B63" s="126"/>
      <c r="C63" s="123"/>
      <c r="D63" s="260"/>
      <c r="E63" s="155"/>
    </row>
    <row r="64" spans="1:5" ht="15.75">
      <c r="A64" s="136" t="s">
        <v>361</v>
      </c>
      <c r="B64" s="126" t="s">
        <v>362</v>
      </c>
      <c r="C64" s="123" t="s">
        <v>363</v>
      </c>
      <c r="D64" s="123"/>
      <c r="E64" s="86">
        <v>7.74</v>
      </c>
    </row>
    <row r="65" spans="1:5" ht="15.75">
      <c r="A65" s="136" t="s">
        <v>364</v>
      </c>
      <c r="B65" s="126" t="s">
        <v>365</v>
      </c>
      <c r="C65" s="123" t="s">
        <v>363</v>
      </c>
      <c r="D65" s="261"/>
      <c r="E65" s="152">
        <v>12.3718</v>
      </c>
    </row>
    <row r="66" spans="1:5" ht="15.75">
      <c r="A66" s="136" t="s">
        <v>366</v>
      </c>
      <c r="B66" s="126" t="s">
        <v>367</v>
      </c>
      <c r="C66" s="137" t="s">
        <v>368</v>
      </c>
      <c r="D66" s="137"/>
      <c r="E66" s="153">
        <v>9.013</v>
      </c>
    </row>
    <row r="67" spans="1:5" ht="15.75">
      <c r="A67" s="136" t="s">
        <v>369</v>
      </c>
      <c r="B67" s="126" t="s">
        <v>370</v>
      </c>
      <c r="C67" s="137" t="s">
        <v>368</v>
      </c>
      <c r="D67" s="137"/>
      <c r="E67" s="153">
        <v>0.137</v>
      </c>
    </row>
    <row r="68" spans="1:5" ht="31.5">
      <c r="A68" s="136" t="s">
        <v>371</v>
      </c>
      <c r="B68" s="126" t="s">
        <v>372</v>
      </c>
      <c r="C68" s="123" t="s">
        <v>368</v>
      </c>
      <c r="D68" s="262"/>
      <c r="E68" s="156">
        <v>9.013</v>
      </c>
    </row>
    <row r="69" spans="1:5" ht="15.75">
      <c r="A69" s="136"/>
      <c r="B69" s="147" t="s">
        <v>347</v>
      </c>
      <c r="C69" s="137"/>
      <c r="D69" s="137"/>
      <c r="E69" s="153"/>
    </row>
    <row r="70" spans="1:5" ht="15.75">
      <c r="A70" s="136" t="s">
        <v>373</v>
      </c>
      <c r="B70" s="131" t="s">
        <v>374</v>
      </c>
      <c r="C70" s="137" t="s">
        <v>368</v>
      </c>
      <c r="D70" s="137"/>
      <c r="E70" s="153">
        <v>0.0686</v>
      </c>
    </row>
    <row r="71" spans="1:5" ht="15.75">
      <c r="A71" s="136" t="s">
        <v>375</v>
      </c>
      <c r="B71" s="131" t="s">
        <v>376</v>
      </c>
      <c r="C71" s="137" t="s">
        <v>368</v>
      </c>
      <c r="D71" s="137"/>
      <c r="E71" s="153">
        <v>8.9444</v>
      </c>
    </row>
    <row r="72" spans="1:5" ht="32.25" customHeight="1">
      <c r="A72" s="136" t="s">
        <v>377</v>
      </c>
      <c r="B72" s="126" t="s">
        <v>378</v>
      </c>
      <c r="C72" s="123" t="s">
        <v>379</v>
      </c>
      <c r="D72" s="260"/>
      <c r="E72" s="155"/>
    </row>
    <row r="73" spans="1:5" ht="31.5">
      <c r="A73" s="136" t="s">
        <v>380</v>
      </c>
      <c r="B73" s="126" t="s">
        <v>381</v>
      </c>
      <c r="C73" s="123" t="s">
        <v>382</v>
      </c>
      <c r="D73" s="353" t="s">
        <v>171</v>
      </c>
      <c r="E73" s="354"/>
    </row>
    <row r="74" spans="1:5" ht="31.5">
      <c r="A74" s="136" t="s">
        <v>383</v>
      </c>
      <c r="B74" s="126" t="s">
        <v>384</v>
      </c>
      <c r="C74" s="123" t="s">
        <v>382</v>
      </c>
      <c r="D74" s="353">
        <v>2.016</v>
      </c>
      <c r="E74" s="354"/>
    </row>
    <row r="75" spans="1:5" ht="15.75">
      <c r="A75" s="136" t="s">
        <v>385</v>
      </c>
      <c r="B75" s="126" t="s">
        <v>386</v>
      </c>
      <c r="C75" s="123" t="s">
        <v>387</v>
      </c>
      <c r="D75" s="353" t="s">
        <v>171</v>
      </c>
      <c r="E75" s="354"/>
    </row>
    <row r="76" spans="1:5" ht="34.5" customHeight="1">
      <c r="A76" s="136" t="s">
        <v>388</v>
      </c>
      <c r="B76" s="126" t="s">
        <v>389</v>
      </c>
      <c r="C76" s="137" t="s">
        <v>387</v>
      </c>
      <c r="D76" s="307" t="s">
        <v>176</v>
      </c>
      <c r="E76" s="352"/>
    </row>
    <row r="77" spans="1:5" ht="15.75">
      <c r="A77" s="136" t="s">
        <v>390</v>
      </c>
      <c r="B77" s="126" t="s">
        <v>391</v>
      </c>
      <c r="C77" s="123" t="s">
        <v>387</v>
      </c>
      <c r="D77" s="353">
        <v>10</v>
      </c>
      <c r="E77" s="354"/>
    </row>
    <row r="78" spans="1:5" ht="31.5">
      <c r="A78" s="136" t="s">
        <v>392</v>
      </c>
      <c r="B78" s="126" t="s">
        <v>393</v>
      </c>
      <c r="C78" s="123" t="s">
        <v>394</v>
      </c>
      <c r="D78" s="353">
        <v>3</v>
      </c>
      <c r="E78" s="354"/>
    </row>
    <row r="79" spans="1:5" ht="31.5">
      <c r="A79" s="136" t="s">
        <v>395</v>
      </c>
      <c r="B79" s="126" t="s">
        <v>396</v>
      </c>
      <c r="C79" s="137" t="s">
        <v>397</v>
      </c>
      <c r="D79" s="307">
        <v>172.92</v>
      </c>
      <c r="E79" s="352"/>
    </row>
    <row r="80" spans="1:5" ht="47.25">
      <c r="A80" s="136" t="s">
        <v>398</v>
      </c>
      <c r="B80" s="126" t="s">
        <v>399</v>
      </c>
      <c r="C80" s="137" t="s">
        <v>400</v>
      </c>
      <c r="D80" s="307">
        <v>18.845</v>
      </c>
      <c r="E80" s="352"/>
    </row>
    <row r="81" spans="1:5" ht="31.5">
      <c r="A81" s="136" t="s">
        <v>401</v>
      </c>
      <c r="B81" s="126" t="s">
        <v>402</v>
      </c>
      <c r="C81" s="137" t="s">
        <v>403</v>
      </c>
      <c r="D81" s="307">
        <v>0.03073</v>
      </c>
      <c r="E81" s="352"/>
    </row>
    <row r="86" ht="14.25" customHeight="1"/>
  </sheetData>
  <sheetProtection/>
  <mergeCells count="24">
    <mergeCell ref="B2:E2"/>
    <mergeCell ref="C4:E4"/>
    <mergeCell ref="C5:E5"/>
    <mergeCell ref="C6:E6"/>
    <mergeCell ref="C7:E7"/>
    <mergeCell ref="C8:E8"/>
    <mergeCell ref="C39:E39"/>
    <mergeCell ref="C43:E43"/>
    <mergeCell ref="C9:E9"/>
    <mergeCell ref="C19:E19"/>
    <mergeCell ref="C23:E23"/>
    <mergeCell ref="C27:E27"/>
    <mergeCell ref="C31:E31"/>
    <mergeCell ref="C35:E35"/>
    <mergeCell ref="D12:E12"/>
    <mergeCell ref="D79:E79"/>
    <mergeCell ref="D80:E80"/>
    <mergeCell ref="D81:E81"/>
    <mergeCell ref="D73:E73"/>
    <mergeCell ref="D74:E74"/>
    <mergeCell ref="D75:E75"/>
    <mergeCell ref="D76:E76"/>
    <mergeCell ref="D77:E77"/>
    <mergeCell ref="D78:E7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6">
      <selection activeCell="E7" sqref="E7"/>
    </sheetView>
  </sheetViews>
  <sheetFormatPr defaultColWidth="9.00390625" defaultRowHeight="12.75"/>
  <cols>
    <col min="1" max="1" width="32.00390625" style="0" customWidth="1"/>
    <col min="2" max="2" width="60.25390625" style="0" bestFit="1" customWidth="1"/>
    <col min="3" max="3" width="9.125" style="0" customWidth="1"/>
  </cols>
  <sheetData>
    <row r="1" spans="1:2" ht="48.75" customHeight="1">
      <c r="A1" s="348" t="s">
        <v>404</v>
      </c>
      <c r="B1" s="349"/>
    </row>
    <row r="2" spans="1:2" ht="13.5" thickBot="1">
      <c r="A2" s="10"/>
      <c r="B2" s="10"/>
    </row>
    <row r="3" spans="1:2" ht="66" customHeight="1">
      <c r="A3" s="485" t="s">
        <v>1</v>
      </c>
      <c r="B3" s="488" t="s">
        <v>408</v>
      </c>
    </row>
    <row r="4" spans="1:2" ht="15">
      <c r="A4" s="486" t="s">
        <v>47</v>
      </c>
      <c r="B4" s="489">
        <v>7453019764</v>
      </c>
    </row>
    <row r="5" spans="1:2" ht="15">
      <c r="A5" s="486" t="s">
        <v>3</v>
      </c>
      <c r="B5" s="489">
        <v>745301001</v>
      </c>
    </row>
    <row r="6" spans="1:2" ht="15">
      <c r="A6" s="486" t="s">
        <v>35</v>
      </c>
      <c r="B6" s="489" t="s">
        <v>168</v>
      </c>
    </row>
    <row r="7" spans="1:2" ht="15.75" thickBot="1">
      <c r="A7" s="486" t="s">
        <v>48</v>
      </c>
      <c r="B7" s="490" t="s">
        <v>469</v>
      </c>
    </row>
    <row r="8" spans="1:2" ht="16.5" thickBot="1" thickTop="1">
      <c r="A8" s="22" t="s">
        <v>49</v>
      </c>
      <c r="B8" s="487" t="s">
        <v>38</v>
      </c>
    </row>
    <row r="9" spans="1:2" ht="41.25" customHeight="1" thickBot="1" thickTop="1">
      <c r="A9" s="24" t="s">
        <v>50</v>
      </c>
      <c r="B9" s="58" t="s">
        <v>177</v>
      </c>
    </row>
    <row r="10" spans="1:2" ht="31.5" customHeight="1" thickBot="1" thickTop="1">
      <c r="A10" s="24" t="s">
        <v>51</v>
      </c>
      <c r="B10" s="429">
        <v>73.591</v>
      </c>
    </row>
    <row r="11" spans="1:2" ht="53.25" customHeight="1" thickTop="1">
      <c r="A11" s="25" t="s">
        <v>52</v>
      </c>
      <c r="B11" s="430">
        <v>18907.574</v>
      </c>
    </row>
    <row r="12" spans="1:2" ht="41.25" customHeight="1">
      <c r="A12" s="26" t="s">
        <v>53</v>
      </c>
      <c r="B12" s="431">
        <v>139.925</v>
      </c>
    </row>
    <row r="13" spans="1:2" ht="28.5" customHeight="1">
      <c r="A13" s="26" t="s">
        <v>54</v>
      </c>
      <c r="B13" s="432">
        <v>5771.068</v>
      </c>
    </row>
    <row r="14" spans="1:2" ht="78" customHeight="1">
      <c r="A14" s="26" t="s">
        <v>55</v>
      </c>
      <c r="B14" s="431" t="s">
        <v>418</v>
      </c>
    </row>
    <row r="15" spans="1:2" ht="26.25" customHeight="1">
      <c r="A15" s="27" t="s">
        <v>56</v>
      </c>
      <c r="B15" s="433" t="s">
        <v>418</v>
      </c>
    </row>
    <row r="16" spans="1:2" ht="26.25" customHeight="1">
      <c r="A16" s="27" t="s">
        <v>174</v>
      </c>
      <c r="B16" s="433" t="s">
        <v>418</v>
      </c>
    </row>
    <row r="17" spans="1:2" ht="54" customHeight="1">
      <c r="A17" s="26" t="s">
        <v>57</v>
      </c>
      <c r="B17" s="434">
        <v>5.484</v>
      </c>
    </row>
    <row r="18" spans="1:2" ht="41.25" customHeight="1">
      <c r="A18" s="26" t="s">
        <v>58</v>
      </c>
      <c r="B18" s="433" t="s">
        <v>171</v>
      </c>
    </row>
    <row r="19" spans="1:2" ht="51.75" customHeight="1">
      <c r="A19" s="26" t="s">
        <v>59</v>
      </c>
      <c r="B19" s="432">
        <v>930.489</v>
      </c>
    </row>
    <row r="20" spans="1:2" ht="66" customHeight="1">
      <c r="A20" s="26" t="s">
        <v>60</v>
      </c>
      <c r="B20" s="433">
        <v>7235.118</v>
      </c>
    </row>
    <row r="21" spans="1:2" ht="39.75" customHeight="1">
      <c r="A21" s="26" t="s">
        <v>61</v>
      </c>
      <c r="B21" s="433" t="s">
        <v>418</v>
      </c>
    </row>
    <row r="22" spans="1:2" ht="52.5" customHeight="1">
      <c r="A22" s="28" t="s">
        <v>62</v>
      </c>
      <c r="B22" s="433" t="s">
        <v>418</v>
      </c>
    </row>
    <row r="23" spans="1:2" ht="41.25" customHeight="1">
      <c r="A23" s="26" t="s">
        <v>63</v>
      </c>
      <c r="B23" s="434">
        <v>4652.447</v>
      </c>
    </row>
    <row r="24" spans="1:2" ht="53.25" customHeight="1">
      <c r="A24" s="28" t="s">
        <v>64</v>
      </c>
      <c r="B24" s="435"/>
    </row>
    <row r="25" spans="1:2" ht="53.25" customHeight="1">
      <c r="A25" s="26" t="s">
        <v>65</v>
      </c>
      <c r="B25" s="434" t="s">
        <v>418</v>
      </c>
    </row>
    <row r="26" spans="1:2" ht="86.25" customHeight="1" thickBot="1">
      <c r="A26" s="29" t="s">
        <v>66</v>
      </c>
      <c r="B26" s="436">
        <v>173.042</v>
      </c>
    </row>
    <row r="27" spans="1:2" ht="29.25" customHeight="1" thickBot="1" thickTop="1">
      <c r="A27" s="30" t="s">
        <v>67</v>
      </c>
      <c r="B27" s="166" t="s">
        <v>418</v>
      </c>
    </row>
    <row r="28" spans="1:2" ht="28.5" customHeight="1" thickTop="1">
      <c r="A28" s="25" t="s">
        <v>68</v>
      </c>
      <c r="B28" s="167" t="s">
        <v>418</v>
      </c>
    </row>
    <row r="29" spans="1:2" ht="92.25" customHeight="1" thickBot="1">
      <c r="A29" s="29" t="s">
        <v>69</v>
      </c>
      <c r="B29" s="52" t="s">
        <v>175</v>
      </c>
    </row>
    <row r="30" spans="1:2" ht="29.25" customHeight="1" thickTop="1">
      <c r="A30" s="25" t="s">
        <v>70</v>
      </c>
      <c r="B30" s="51"/>
    </row>
    <row r="31" spans="1:2" ht="27.75" customHeight="1" thickBot="1">
      <c r="A31" s="29" t="s">
        <v>71</v>
      </c>
      <c r="B31" s="52"/>
    </row>
    <row r="32" spans="1:2" ht="66" customHeight="1" thickBot="1" thickTop="1">
      <c r="A32" s="24" t="s">
        <v>72</v>
      </c>
      <c r="B32" s="3" t="s">
        <v>206</v>
      </c>
    </row>
    <row r="33" spans="1:2" ht="30" customHeight="1" thickBot="1" thickTop="1">
      <c r="A33" s="24" t="s">
        <v>73</v>
      </c>
      <c r="B33" s="3">
        <v>7.74</v>
      </c>
    </row>
    <row r="34" spans="1:2" ht="27" customHeight="1" thickBot="1" thickTop="1">
      <c r="A34" s="24" t="s">
        <v>74</v>
      </c>
      <c r="B34" s="3">
        <v>12.3718</v>
      </c>
    </row>
    <row r="35" spans="1:2" ht="26.25" customHeight="1" thickBot="1" thickTop="1">
      <c r="A35" s="24" t="s">
        <v>75</v>
      </c>
      <c r="B35" s="59">
        <v>9.975</v>
      </c>
    </row>
    <row r="36" spans="1:3" ht="27" customHeight="1" thickBot="1" thickTop="1">
      <c r="A36" s="24" t="s">
        <v>76</v>
      </c>
      <c r="B36" s="162" t="s">
        <v>414</v>
      </c>
      <c r="C36" s="159"/>
    </row>
    <row r="37" spans="1:2" ht="39" customHeight="1" thickBot="1" thickTop="1">
      <c r="A37" s="30" t="s">
        <v>77</v>
      </c>
      <c r="B37" s="160">
        <v>9.975</v>
      </c>
    </row>
    <row r="38" spans="1:3" ht="18" customHeight="1" thickBot="1">
      <c r="A38" s="62" t="s">
        <v>78</v>
      </c>
      <c r="B38" s="154">
        <v>0.07948</v>
      </c>
      <c r="C38" s="161"/>
    </row>
    <row r="39" spans="1:3" ht="28.5" customHeight="1" thickBot="1">
      <c r="A39" s="60" t="s">
        <v>79</v>
      </c>
      <c r="B39" s="163">
        <f>B37-B38</f>
        <v>9.89552</v>
      </c>
      <c r="C39" s="161"/>
    </row>
    <row r="40" spans="1:2" ht="42" customHeight="1" thickBot="1" thickTop="1">
      <c r="A40" s="24" t="s">
        <v>80</v>
      </c>
      <c r="B40" s="61"/>
    </row>
    <row r="41" spans="1:2" ht="40.5" customHeight="1" thickBot="1" thickTop="1">
      <c r="A41" s="24" t="s">
        <v>81</v>
      </c>
      <c r="B41" s="3" t="s">
        <v>171</v>
      </c>
    </row>
    <row r="42" spans="1:2" ht="39" customHeight="1" thickBot="1" thickTop="1">
      <c r="A42" s="24" t="s">
        <v>82</v>
      </c>
      <c r="B42" s="3">
        <v>2.016</v>
      </c>
    </row>
    <row r="43" spans="1:2" ht="27.75" customHeight="1" thickBot="1" thickTop="1">
      <c r="A43" s="24" t="s">
        <v>83</v>
      </c>
      <c r="B43" s="3" t="s">
        <v>171</v>
      </c>
    </row>
    <row r="44" spans="1:2" ht="25.5" customHeight="1" thickBot="1" thickTop="1">
      <c r="A44" s="24" t="s">
        <v>84</v>
      </c>
      <c r="B44" s="3" t="s">
        <v>176</v>
      </c>
    </row>
    <row r="45" spans="1:2" ht="27" customHeight="1" thickBot="1" thickTop="1">
      <c r="A45" s="24" t="s">
        <v>85</v>
      </c>
      <c r="B45" s="3">
        <v>10</v>
      </c>
    </row>
    <row r="46" spans="1:2" ht="40.5" customHeight="1" thickBot="1" thickTop="1">
      <c r="A46" s="24" t="s">
        <v>86</v>
      </c>
      <c r="B46" s="3">
        <v>3</v>
      </c>
    </row>
    <row r="47" spans="1:2" ht="53.25" customHeight="1" thickBot="1" thickTop="1">
      <c r="A47" s="24" t="s">
        <v>87</v>
      </c>
      <c r="B47" s="3">
        <v>148.89</v>
      </c>
    </row>
    <row r="48" spans="1:2" ht="64.5" customHeight="1" thickBot="1" thickTop="1">
      <c r="A48" s="24" t="s">
        <v>88</v>
      </c>
      <c r="B48" s="3">
        <v>17.59</v>
      </c>
    </row>
    <row r="49" spans="1:2" ht="54" customHeight="1" thickBot="1" thickTop="1">
      <c r="A49" s="24" t="s">
        <v>89</v>
      </c>
      <c r="B49" s="3">
        <v>0.0219</v>
      </c>
    </row>
    <row r="50" spans="1:2" ht="13.5" thickTop="1">
      <c r="A50" s="10"/>
      <c r="B50" s="10"/>
    </row>
    <row r="51" spans="1:2" ht="28.5" customHeight="1">
      <c r="A51" s="351" t="s">
        <v>90</v>
      </c>
      <c r="B51" s="351"/>
    </row>
    <row r="52" spans="1:2" ht="39.75" customHeight="1">
      <c r="A52" s="371" t="s">
        <v>91</v>
      </c>
      <c r="B52" s="371"/>
    </row>
    <row r="53" spans="1:2" ht="103.5" customHeight="1">
      <c r="A53" s="370" t="s">
        <v>92</v>
      </c>
      <c r="B53" s="370"/>
    </row>
    <row r="54" spans="1:2" ht="30.75" customHeight="1">
      <c r="A54" s="370" t="s">
        <v>93</v>
      </c>
      <c r="B54" s="370"/>
    </row>
    <row r="56" ht="12.75">
      <c r="A56" s="10"/>
    </row>
  </sheetData>
  <sheetProtection/>
  <mergeCells count="5">
    <mergeCell ref="A54:B54"/>
    <mergeCell ref="A1:B1"/>
    <mergeCell ref="A51:B51"/>
    <mergeCell ref="A52:B52"/>
    <mergeCell ref="A53:B5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9.125" style="0" bestFit="1" customWidth="1"/>
    <col min="2" max="2" width="13.125" style="0" customWidth="1"/>
    <col min="3" max="3" width="10.00390625" style="0" customWidth="1"/>
    <col min="4" max="4" width="10.875" style="0" customWidth="1"/>
    <col min="5" max="5" width="12.00390625" style="0" customWidth="1"/>
  </cols>
  <sheetData>
    <row r="1" ht="18">
      <c r="A1" s="72" t="s">
        <v>409</v>
      </c>
    </row>
    <row r="4" spans="1:5" ht="18">
      <c r="A4" s="372" t="s">
        <v>470</v>
      </c>
      <c r="B4" s="372"/>
      <c r="C4" s="372"/>
      <c r="D4" s="372"/>
      <c r="E4" s="372"/>
    </row>
    <row r="6" spans="1:6" ht="38.25">
      <c r="A6" s="241" t="s">
        <v>207</v>
      </c>
      <c r="B6" s="242" t="s">
        <v>446</v>
      </c>
      <c r="C6" s="242" t="s">
        <v>447</v>
      </c>
      <c r="D6" s="242" t="s">
        <v>448</v>
      </c>
      <c r="E6" s="242" t="s">
        <v>208</v>
      </c>
      <c r="F6" s="73"/>
    </row>
    <row r="7" spans="1:5" ht="12.75">
      <c r="A7" s="437" t="s">
        <v>449</v>
      </c>
      <c r="B7" s="198">
        <f>61.9</f>
        <v>61.9</v>
      </c>
      <c r="C7">
        <v>597.34</v>
      </c>
      <c r="D7" s="74">
        <f aca="true" t="shared" si="0" ref="D7:D12">B7*C7</f>
        <v>36975.346</v>
      </c>
      <c r="E7" s="76">
        <f aca="true" t="shared" si="1" ref="E7:E12">D7*1.18</f>
        <v>43630.908279999996</v>
      </c>
    </row>
    <row r="8" spans="1:5" ht="12.75">
      <c r="A8" s="385"/>
      <c r="B8" s="198">
        <f>37.2</f>
        <v>37.2</v>
      </c>
      <c r="C8">
        <v>668.46</v>
      </c>
      <c r="D8" s="74">
        <f t="shared" si="0"/>
        <v>24866.712000000003</v>
      </c>
      <c r="E8" s="76">
        <f t="shared" si="1"/>
        <v>29342.72016</v>
      </c>
    </row>
    <row r="9" spans="1:5" ht="12.75">
      <c r="A9" s="437" t="s">
        <v>210</v>
      </c>
      <c r="B9" s="176">
        <f>0.536</f>
        <v>0.536</v>
      </c>
      <c r="C9" s="70">
        <v>597.34</v>
      </c>
      <c r="D9" s="74">
        <f t="shared" si="0"/>
        <v>320.17424000000005</v>
      </c>
      <c r="E9" s="76">
        <f t="shared" si="1"/>
        <v>377.80560320000006</v>
      </c>
    </row>
    <row r="10" spans="1:5" ht="12.75">
      <c r="A10" s="438"/>
      <c r="B10" s="176">
        <f>0.048</f>
        <v>0.048</v>
      </c>
      <c r="C10" s="70">
        <v>633.19</v>
      </c>
      <c r="D10" s="74">
        <f t="shared" si="0"/>
        <v>30.393120000000003</v>
      </c>
      <c r="E10" s="76">
        <f t="shared" si="1"/>
        <v>35.8638816</v>
      </c>
    </row>
    <row r="11" spans="1:5" ht="12.75">
      <c r="A11" s="439"/>
      <c r="B11" s="176">
        <f>0.096</f>
        <v>0.096</v>
      </c>
      <c r="C11" s="70">
        <v>668.46</v>
      </c>
      <c r="D11" s="74">
        <f t="shared" si="0"/>
        <v>64.17216</v>
      </c>
      <c r="E11" s="76">
        <f t="shared" si="1"/>
        <v>75.7231488</v>
      </c>
    </row>
    <row r="12" spans="1:5" ht="12.75">
      <c r="A12" s="243" t="s">
        <v>450</v>
      </c>
      <c r="B12" s="176">
        <f>0.182</f>
        <v>0.182</v>
      </c>
      <c r="C12" s="70">
        <v>597.34</v>
      </c>
      <c r="D12" s="76">
        <f t="shared" si="0"/>
        <v>108.71588</v>
      </c>
      <c r="E12" s="76">
        <f t="shared" si="1"/>
        <v>128.28473839999998</v>
      </c>
    </row>
    <row r="13" spans="1:5" s="69" customFormat="1" ht="12.75">
      <c r="A13" s="440" t="s">
        <v>211</v>
      </c>
      <c r="B13" s="85">
        <f>SUM(B7:B12)</f>
        <v>99.962</v>
      </c>
      <c r="C13" s="85"/>
      <c r="D13" s="85">
        <f>SUM(D7:D12)</f>
        <v>62365.51340000001</v>
      </c>
      <c r="E13" s="85">
        <f>SUM(E7:E12)</f>
        <v>73591.305812</v>
      </c>
    </row>
    <row r="16" spans="1:5" ht="12.75">
      <c r="A16" s="373" t="s">
        <v>212</v>
      </c>
      <c r="B16" s="373"/>
      <c r="C16" s="373"/>
      <c r="D16" s="373"/>
      <c r="E16" s="373"/>
    </row>
  </sheetData>
  <sheetProtection/>
  <mergeCells count="4">
    <mergeCell ref="A4:E4"/>
    <mergeCell ref="A7:A8"/>
    <mergeCell ref="A9:A11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11.875" style="0" customWidth="1"/>
    <col min="4" max="5" width="10.875" style="0" customWidth="1"/>
    <col min="6" max="6" width="12.125" style="0" customWidth="1"/>
    <col min="7" max="7" width="10.75390625" style="0" customWidth="1"/>
    <col min="8" max="8" width="10.625" style="0" customWidth="1"/>
  </cols>
  <sheetData>
    <row r="1" ht="18">
      <c r="A1" s="72" t="s">
        <v>409</v>
      </c>
    </row>
    <row r="4" spans="1:8" ht="18">
      <c r="A4" s="372" t="s">
        <v>213</v>
      </c>
      <c r="B4" s="372"/>
      <c r="C4" s="372"/>
      <c r="D4" s="372"/>
      <c r="E4" s="372"/>
      <c r="F4" s="372"/>
      <c r="G4" s="374"/>
      <c r="H4" s="374"/>
    </row>
    <row r="6" s="69" customFormat="1" ht="12.75">
      <c r="B6" s="69" t="s">
        <v>419</v>
      </c>
    </row>
    <row r="7" spans="1:8" s="172" customFormat="1" ht="24">
      <c r="A7" s="168" t="s">
        <v>209</v>
      </c>
      <c r="B7" s="88" t="s">
        <v>214</v>
      </c>
      <c r="C7" s="169" t="s">
        <v>420</v>
      </c>
      <c r="D7" s="88" t="s">
        <v>421</v>
      </c>
      <c r="E7" s="169" t="s">
        <v>422</v>
      </c>
      <c r="F7" s="170" t="s">
        <v>423</v>
      </c>
      <c r="G7" s="88" t="s">
        <v>424</v>
      </c>
      <c r="H7" s="171" t="s">
        <v>425</v>
      </c>
    </row>
    <row r="8" spans="1:8" ht="12.75">
      <c r="A8" s="75">
        <v>1</v>
      </c>
      <c r="B8" s="70" t="s">
        <v>480</v>
      </c>
      <c r="C8" s="174">
        <v>40924</v>
      </c>
      <c r="D8" s="76">
        <v>24228.69</v>
      </c>
      <c r="E8" s="76">
        <v>4361.16</v>
      </c>
      <c r="F8" s="85">
        <v>28589.85</v>
      </c>
      <c r="G8" s="76">
        <v>1034.53</v>
      </c>
      <c r="H8" s="173">
        <v>23.42</v>
      </c>
    </row>
    <row r="9" spans="1:8" ht="12.75">
      <c r="A9" s="75">
        <v>2</v>
      </c>
      <c r="B9" s="70" t="s">
        <v>480</v>
      </c>
      <c r="C9" s="174">
        <v>40924</v>
      </c>
      <c r="D9" s="76">
        <v>26670.18</v>
      </c>
      <c r="E9" s="76">
        <v>4800.63</v>
      </c>
      <c r="F9" s="85">
        <v>31470.81</v>
      </c>
      <c r="G9" s="76">
        <v>1034.53</v>
      </c>
      <c r="H9" s="173">
        <v>25.78</v>
      </c>
    </row>
    <row r="10" spans="1:8" ht="12.75">
      <c r="A10" s="75">
        <v>3</v>
      </c>
      <c r="B10" s="70" t="s">
        <v>480</v>
      </c>
      <c r="C10" s="174">
        <v>40924</v>
      </c>
      <c r="D10" s="76">
        <v>16966.29</v>
      </c>
      <c r="E10" s="76">
        <v>3053.93</v>
      </c>
      <c r="F10" s="85">
        <v>20020.22</v>
      </c>
      <c r="G10" s="76">
        <v>1034.53</v>
      </c>
      <c r="H10" s="173">
        <v>16.4</v>
      </c>
    </row>
    <row r="11" spans="1:8" ht="12.75">
      <c r="A11" s="75">
        <v>4</v>
      </c>
      <c r="B11" s="70" t="s">
        <v>480</v>
      </c>
      <c r="C11" s="174">
        <v>40924</v>
      </c>
      <c r="D11" s="76">
        <v>2534.6</v>
      </c>
      <c r="E11" s="76">
        <v>456.23</v>
      </c>
      <c r="F11" s="85">
        <v>2990.83</v>
      </c>
      <c r="G11" s="76">
        <v>1034.53</v>
      </c>
      <c r="H11" s="173">
        <v>2.45</v>
      </c>
    </row>
    <row r="12" spans="1:8" ht="12.75">
      <c r="A12" s="75">
        <v>5</v>
      </c>
      <c r="B12" s="70" t="s">
        <v>480</v>
      </c>
      <c r="C12" s="174">
        <v>40924</v>
      </c>
      <c r="D12" s="76"/>
      <c r="E12" s="76"/>
      <c r="F12" s="85"/>
      <c r="G12" s="76"/>
      <c r="H12" s="173"/>
    </row>
    <row r="13" spans="1:8" ht="12.75">
      <c r="A13" s="75">
        <v>6</v>
      </c>
      <c r="B13" s="70" t="s">
        <v>480</v>
      </c>
      <c r="C13" s="174">
        <v>40924</v>
      </c>
      <c r="D13" s="76"/>
      <c r="E13" s="76"/>
      <c r="F13" s="85"/>
      <c r="G13" s="76"/>
      <c r="H13" s="173"/>
    </row>
    <row r="14" spans="1:8" ht="12.75">
      <c r="A14" s="75">
        <v>7</v>
      </c>
      <c r="B14" s="70" t="s">
        <v>480</v>
      </c>
      <c r="C14" s="174">
        <v>40924</v>
      </c>
      <c r="D14" s="76"/>
      <c r="E14" s="76"/>
      <c r="F14" s="85"/>
      <c r="G14" s="76"/>
      <c r="H14" s="173"/>
    </row>
    <row r="15" spans="1:8" ht="12.75">
      <c r="A15" s="75">
        <v>8</v>
      </c>
      <c r="B15" s="70" t="s">
        <v>480</v>
      </c>
      <c r="C15" s="174">
        <v>40924</v>
      </c>
      <c r="D15" s="76"/>
      <c r="E15" s="76"/>
      <c r="F15" s="85"/>
      <c r="G15" s="76"/>
      <c r="H15" s="173"/>
    </row>
    <row r="16" spans="1:10" ht="12.75">
      <c r="A16" s="75">
        <v>9</v>
      </c>
      <c r="B16" s="70" t="s">
        <v>480</v>
      </c>
      <c r="C16" s="174">
        <v>40924</v>
      </c>
      <c r="D16" s="76">
        <v>0</v>
      </c>
      <c r="E16" s="76">
        <v>0</v>
      </c>
      <c r="F16" s="85">
        <v>0</v>
      </c>
      <c r="G16" s="76">
        <v>0</v>
      </c>
      <c r="H16" s="173">
        <v>0</v>
      </c>
      <c r="J16" s="74"/>
    </row>
    <row r="17" spans="1:8" ht="12.75">
      <c r="A17" s="75">
        <v>10</v>
      </c>
      <c r="B17" s="70" t="s">
        <v>480</v>
      </c>
      <c r="C17" s="174">
        <v>40924</v>
      </c>
      <c r="D17" s="76">
        <v>2425.59</v>
      </c>
      <c r="E17" s="76">
        <v>436.61</v>
      </c>
      <c r="F17" s="85">
        <v>2862.2</v>
      </c>
      <c r="G17" s="76">
        <v>1102.54</v>
      </c>
      <c r="H17" s="173">
        <v>2.2</v>
      </c>
    </row>
    <row r="18" spans="1:8" ht="12.75">
      <c r="A18" s="191">
        <v>11</v>
      </c>
      <c r="B18" s="70" t="s">
        <v>480</v>
      </c>
      <c r="C18" s="174">
        <v>40924</v>
      </c>
      <c r="D18" s="76">
        <v>14884.29</v>
      </c>
      <c r="E18" s="76">
        <v>2679.17</v>
      </c>
      <c r="F18" s="85">
        <v>17563.46</v>
      </c>
      <c r="G18" s="76">
        <v>1102.54</v>
      </c>
      <c r="H18" s="173">
        <v>13.5</v>
      </c>
    </row>
    <row r="19" spans="1:8" ht="12.75">
      <c r="A19" s="191">
        <v>12</v>
      </c>
      <c r="B19" s="70" t="s">
        <v>480</v>
      </c>
      <c r="C19" s="174">
        <v>40924</v>
      </c>
      <c r="D19" s="76">
        <v>30871.12</v>
      </c>
      <c r="E19" s="76">
        <v>5556.8</v>
      </c>
      <c r="F19" s="85">
        <v>36427.92</v>
      </c>
      <c r="G19" s="76">
        <v>1102.54</v>
      </c>
      <c r="H19" s="173">
        <v>28</v>
      </c>
    </row>
    <row r="20" spans="1:8" ht="12.75">
      <c r="A20" s="175"/>
      <c r="B20" s="70" t="s">
        <v>228</v>
      </c>
      <c r="C20" s="70"/>
      <c r="D20" s="177">
        <f>SUM(D8:D19)</f>
        <v>118580.76000000001</v>
      </c>
      <c r="E20" s="177">
        <f>SUM(E8:E19)</f>
        <v>21344.530000000002</v>
      </c>
      <c r="F20" s="177">
        <f>SUM(F8:F19)</f>
        <v>139925.28999999998</v>
      </c>
      <c r="G20" s="177">
        <f>SUM(G8:G19)</f>
        <v>7445.74</v>
      </c>
      <c r="H20" s="177">
        <f>SUM(H8:H19)</f>
        <v>111.75</v>
      </c>
    </row>
    <row r="23" spans="1:8" ht="12.75">
      <c r="A23" s="373" t="s">
        <v>215</v>
      </c>
      <c r="B23" s="373"/>
      <c r="C23" s="373"/>
      <c r="D23" s="373"/>
      <c r="E23" s="373"/>
      <c r="F23" s="373"/>
      <c r="G23" s="374"/>
      <c r="H23" s="374"/>
    </row>
    <row r="25" spans="1:8" ht="12.75">
      <c r="A25" s="373" t="s">
        <v>212</v>
      </c>
      <c r="B25" s="373"/>
      <c r="C25" s="373"/>
      <c r="D25" s="373"/>
      <c r="E25" s="373"/>
      <c r="F25" s="373"/>
      <c r="G25" s="374"/>
      <c r="H25" s="374"/>
    </row>
  </sheetData>
  <sheetProtection/>
  <mergeCells count="3">
    <mergeCell ref="A4:H4"/>
    <mergeCell ref="A23:H23"/>
    <mergeCell ref="A25:H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64">
      <selection activeCell="B86" sqref="B86"/>
    </sheetView>
  </sheetViews>
  <sheetFormatPr defaultColWidth="9.00390625" defaultRowHeight="12.75"/>
  <cols>
    <col min="1" max="1" width="47.625" style="0" customWidth="1"/>
    <col min="2" max="2" width="52.25390625" style="0" customWidth="1"/>
  </cols>
  <sheetData>
    <row r="1" spans="1:2" ht="37.5" customHeight="1" thickBot="1">
      <c r="A1" s="348" t="s">
        <v>405</v>
      </c>
      <c r="B1" s="349"/>
    </row>
    <row r="2" spans="1:2" ht="78" customHeight="1" thickTop="1">
      <c r="A2" s="64" t="s">
        <v>1</v>
      </c>
      <c r="B2" s="148" t="s">
        <v>410</v>
      </c>
    </row>
    <row r="3" spans="1:2" ht="15">
      <c r="A3" s="20" t="s">
        <v>2</v>
      </c>
      <c r="B3" s="66">
        <v>7453019764</v>
      </c>
    </row>
    <row r="4" spans="1:2" ht="15">
      <c r="A4" s="20" t="s">
        <v>3</v>
      </c>
      <c r="B4" s="66">
        <v>745301001</v>
      </c>
    </row>
    <row r="5" spans="1:2" ht="25.5">
      <c r="A5" s="20" t="s">
        <v>35</v>
      </c>
      <c r="B5" s="66" t="s">
        <v>168</v>
      </c>
    </row>
    <row r="6" spans="1:2" ht="15.75" thickBot="1">
      <c r="A6" s="20" t="s">
        <v>48</v>
      </c>
      <c r="B6" s="65" t="s">
        <v>469</v>
      </c>
    </row>
    <row r="7" spans="1:2" ht="16.5" thickBot="1" thickTop="1">
      <c r="A7" s="22" t="s">
        <v>49</v>
      </c>
      <c r="B7" s="23" t="s">
        <v>38</v>
      </c>
    </row>
    <row r="8" spans="1:2" ht="31.5" customHeight="1" thickTop="1">
      <c r="A8" s="31" t="s">
        <v>94</v>
      </c>
      <c r="B8" s="178">
        <v>5771.07</v>
      </c>
    </row>
    <row r="9" spans="1:2" ht="15.75">
      <c r="A9" s="31" t="s">
        <v>95</v>
      </c>
      <c r="B9" s="179"/>
    </row>
    <row r="10" spans="1:2" ht="18.75" customHeight="1">
      <c r="A10" s="32" t="s">
        <v>96</v>
      </c>
      <c r="B10" s="179"/>
    </row>
    <row r="11" spans="1:2" ht="16.5" customHeight="1">
      <c r="A11" s="32" t="s">
        <v>97</v>
      </c>
      <c r="B11" s="179"/>
    </row>
    <row r="12" spans="1:2" ht="17.25" customHeight="1">
      <c r="A12" s="32" t="s">
        <v>98</v>
      </c>
      <c r="B12" s="179"/>
    </row>
    <row r="13" spans="1:2" ht="16.5" customHeight="1">
      <c r="A13" s="32" t="s">
        <v>99</v>
      </c>
      <c r="B13" s="179"/>
    </row>
    <row r="14" spans="1:2" ht="20.25" customHeight="1">
      <c r="A14" s="31" t="s">
        <v>100</v>
      </c>
      <c r="B14" s="180"/>
    </row>
    <row r="15" spans="1:2" ht="16.5" customHeight="1">
      <c r="A15" s="32" t="s">
        <v>101</v>
      </c>
      <c r="B15" s="181"/>
    </row>
    <row r="16" spans="1:2" ht="32.25" customHeight="1">
      <c r="A16" s="32" t="s">
        <v>102</v>
      </c>
      <c r="B16" s="182"/>
    </row>
    <row r="17" spans="1:2" ht="18.75" customHeight="1">
      <c r="A17" s="32" t="s">
        <v>103</v>
      </c>
      <c r="B17" s="179"/>
    </row>
    <row r="18" spans="1:2" ht="17.25" customHeight="1">
      <c r="A18" s="32" t="s">
        <v>99</v>
      </c>
      <c r="B18" s="179" t="s">
        <v>426</v>
      </c>
    </row>
    <row r="19" spans="1:2" ht="20.25" customHeight="1">
      <c r="A19" s="33" t="s">
        <v>104</v>
      </c>
      <c r="B19" s="441">
        <v>5771.07</v>
      </c>
    </row>
    <row r="20" spans="1:2" ht="32.25" customHeight="1">
      <c r="A20" s="32" t="s">
        <v>105</v>
      </c>
      <c r="B20" s="434">
        <v>5771.07</v>
      </c>
    </row>
    <row r="21" spans="1:2" ht="18.75" customHeight="1">
      <c r="A21" s="32" t="s">
        <v>106</v>
      </c>
      <c r="B21" s="442"/>
    </row>
    <row r="22" spans="1:2" ht="15.75">
      <c r="A22" s="32" t="s">
        <v>103</v>
      </c>
      <c r="B22" s="434"/>
    </row>
    <row r="23" spans="1:2" ht="15.75">
      <c r="A23" s="32" t="s">
        <v>99</v>
      </c>
      <c r="B23" s="179" t="s">
        <v>426</v>
      </c>
    </row>
    <row r="24" spans="1:2" ht="21" customHeight="1">
      <c r="A24" s="33" t="s">
        <v>107</v>
      </c>
      <c r="B24" s="53"/>
    </row>
    <row r="25" spans="1:2" ht="33" customHeight="1">
      <c r="A25" s="32" t="s">
        <v>108</v>
      </c>
      <c r="B25" s="53"/>
    </row>
    <row r="26" spans="1:2" ht="31.5" customHeight="1">
      <c r="A26" s="32" t="s">
        <v>109</v>
      </c>
      <c r="B26" s="53"/>
    </row>
    <row r="27" spans="1:2" ht="18" customHeight="1">
      <c r="A27" s="32" t="s">
        <v>103</v>
      </c>
      <c r="B27" s="53"/>
    </row>
    <row r="28" spans="1:2" ht="18" customHeight="1">
      <c r="A28" s="32" t="s">
        <v>99</v>
      </c>
      <c r="B28" s="53"/>
    </row>
    <row r="29" spans="1:2" ht="18" customHeight="1">
      <c r="A29" s="31" t="s">
        <v>110</v>
      </c>
      <c r="B29" s="53"/>
    </row>
    <row r="30" spans="1:2" ht="20.25" customHeight="1">
      <c r="A30" s="32" t="s">
        <v>111</v>
      </c>
      <c r="B30" s="53"/>
    </row>
    <row r="31" spans="1:2" ht="30.75" customHeight="1">
      <c r="A31" s="32" t="s">
        <v>109</v>
      </c>
      <c r="B31" s="53"/>
    </row>
    <row r="32" spans="1:2" ht="17.25" customHeight="1">
      <c r="A32" s="32" t="s">
        <v>112</v>
      </c>
      <c r="B32" s="53"/>
    </row>
    <row r="33" spans="1:2" ht="18" customHeight="1">
      <c r="A33" s="32" t="s">
        <v>99</v>
      </c>
      <c r="B33" s="53"/>
    </row>
    <row r="34" spans="1:2" ht="15">
      <c r="A34" s="31" t="s">
        <v>113</v>
      </c>
      <c r="B34" s="53"/>
    </row>
    <row r="35" spans="1:2" ht="18" customHeight="1">
      <c r="A35" s="32" t="s">
        <v>114</v>
      </c>
      <c r="B35" s="53"/>
    </row>
    <row r="36" spans="1:2" ht="16.5" customHeight="1">
      <c r="A36" s="32" t="s">
        <v>115</v>
      </c>
      <c r="B36" s="53"/>
    </row>
    <row r="37" spans="1:2" ht="17.25" customHeight="1">
      <c r="A37" s="32" t="s">
        <v>116</v>
      </c>
      <c r="B37" s="53"/>
    </row>
    <row r="38" spans="1:2" ht="16.5" customHeight="1">
      <c r="A38" s="32" t="s">
        <v>99</v>
      </c>
      <c r="B38" s="53"/>
    </row>
    <row r="39" spans="1:2" ht="15">
      <c r="A39" s="31" t="s">
        <v>117</v>
      </c>
      <c r="B39" s="53"/>
    </row>
    <row r="40" spans="1:2" ht="18.75" customHeight="1">
      <c r="A40" s="32" t="s">
        <v>118</v>
      </c>
      <c r="B40" s="53"/>
    </row>
    <row r="41" spans="1:2" ht="16.5" customHeight="1">
      <c r="A41" s="32" t="s">
        <v>115</v>
      </c>
      <c r="B41" s="53"/>
    </row>
    <row r="42" spans="1:2" ht="18.75" customHeight="1">
      <c r="A42" s="32" t="s">
        <v>116</v>
      </c>
      <c r="B42" s="53"/>
    </row>
    <row r="43" spans="1:2" ht="20.25" customHeight="1">
      <c r="A43" s="32" t="s">
        <v>99</v>
      </c>
      <c r="B43" s="53"/>
    </row>
    <row r="44" spans="1:2" ht="15" customHeight="1">
      <c r="A44" s="31" t="s">
        <v>119</v>
      </c>
      <c r="B44" s="53"/>
    </row>
    <row r="45" spans="1:2" ht="31.5" customHeight="1">
      <c r="A45" s="32" t="s">
        <v>120</v>
      </c>
      <c r="B45" s="53"/>
    </row>
    <row r="46" spans="1:2" ht="19.5" customHeight="1">
      <c r="A46" s="32" t="s">
        <v>115</v>
      </c>
      <c r="B46" s="53"/>
    </row>
    <row r="47" spans="1:2" ht="19.5" customHeight="1">
      <c r="A47" s="32" t="s">
        <v>116</v>
      </c>
      <c r="B47" s="53"/>
    </row>
    <row r="48" spans="1:2" ht="17.25" customHeight="1">
      <c r="A48" s="32" t="s">
        <v>99</v>
      </c>
      <c r="B48" s="53"/>
    </row>
    <row r="49" spans="1:2" ht="15">
      <c r="A49" s="31" t="s">
        <v>121</v>
      </c>
      <c r="B49" s="53"/>
    </row>
    <row r="50" spans="1:2" ht="17.25" customHeight="1">
      <c r="A50" s="32" t="s">
        <v>122</v>
      </c>
      <c r="B50" s="53"/>
    </row>
    <row r="51" spans="1:2" ht="19.5" customHeight="1">
      <c r="A51" s="32" t="s">
        <v>115</v>
      </c>
      <c r="B51" s="53"/>
    </row>
    <row r="52" spans="1:2" ht="20.25" customHeight="1">
      <c r="A52" s="32" t="s">
        <v>116</v>
      </c>
      <c r="B52" s="53"/>
    </row>
    <row r="53" spans="1:2" ht="18.75" customHeight="1">
      <c r="A53" s="32" t="s">
        <v>99</v>
      </c>
      <c r="B53" s="53"/>
    </row>
    <row r="54" spans="1:2" ht="15">
      <c r="A54" s="31" t="s">
        <v>123</v>
      </c>
      <c r="B54" s="53"/>
    </row>
    <row r="55" spans="1:2" ht="18.75" customHeight="1">
      <c r="A55" s="32" t="s">
        <v>124</v>
      </c>
      <c r="B55" s="53"/>
    </row>
    <row r="56" spans="1:2" ht="18" customHeight="1">
      <c r="A56" s="32" t="s">
        <v>115</v>
      </c>
      <c r="B56" s="53"/>
    </row>
    <row r="57" spans="1:2" ht="15.75" customHeight="1">
      <c r="A57" s="32" t="s">
        <v>116</v>
      </c>
      <c r="B57" s="53"/>
    </row>
    <row r="58" spans="1:2" ht="16.5" customHeight="1">
      <c r="A58" s="32" t="s">
        <v>99</v>
      </c>
      <c r="B58" s="53"/>
    </row>
    <row r="59" spans="1:2" ht="15">
      <c r="A59" s="31" t="s">
        <v>125</v>
      </c>
      <c r="B59" s="53"/>
    </row>
    <row r="60" spans="1:2" ht="17.25" customHeight="1">
      <c r="A60" s="32" t="s">
        <v>126</v>
      </c>
      <c r="B60" s="53"/>
    </row>
    <row r="61" spans="1:2" ht="17.25" customHeight="1">
      <c r="A61" s="32" t="s">
        <v>115</v>
      </c>
      <c r="B61" s="53"/>
    </row>
    <row r="62" spans="1:2" ht="16.5" customHeight="1">
      <c r="A62" s="32" t="s">
        <v>116</v>
      </c>
      <c r="B62" s="53"/>
    </row>
    <row r="63" spans="1:2" ht="15.75" customHeight="1">
      <c r="A63" s="32" t="s">
        <v>99</v>
      </c>
      <c r="B63" s="53"/>
    </row>
    <row r="64" spans="1:2" ht="15">
      <c r="A64" s="31" t="s">
        <v>127</v>
      </c>
      <c r="B64" s="53"/>
    </row>
    <row r="65" spans="1:2" ht="18" customHeight="1">
      <c r="A65" s="32" t="s">
        <v>128</v>
      </c>
      <c r="B65" s="53"/>
    </row>
    <row r="66" spans="1:2" ht="16.5" customHeight="1">
      <c r="A66" s="32" t="s">
        <v>115</v>
      </c>
      <c r="B66" s="53"/>
    </row>
    <row r="67" spans="1:2" ht="17.25" customHeight="1">
      <c r="A67" s="32" t="s">
        <v>116</v>
      </c>
      <c r="B67" s="53"/>
    </row>
    <row r="68" spans="1:2" ht="16.5" customHeight="1">
      <c r="A68" s="32" t="s">
        <v>99</v>
      </c>
      <c r="B68" s="53"/>
    </row>
    <row r="69" spans="1:2" ht="15">
      <c r="A69" s="31" t="s">
        <v>129</v>
      </c>
      <c r="B69" s="53"/>
    </row>
    <row r="70" spans="1:2" ht="18" customHeight="1">
      <c r="A70" s="32" t="s">
        <v>130</v>
      </c>
      <c r="B70" s="53"/>
    </row>
    <row r="71" spans="1:2" ht="18" customHeight="1">
      <c r="A71" s="32" t="s">
        <v>115</v>
      </c>
      <c r="B71" s="53"/>
    </row>
    <row r="72" spans="1:2" ht="16.5" customHeight="1">
      <c r="A72" s="32" t="s">
        <v>116</v>
      </c>
      <c r="B72" s="53"/>
    </row>
    <row r="73" spans="1:2" ht="14.25" customHeight="1">
      <c r="A73" s="32" t="s">
        <v>99</v>
      </c>
      <c r="B73" s="53"/>
    </row>
    <row r="74" spans="1:2" ht="17.25" customHeight="1">
      <c r="A74" s="31" t="s">
        <v>131</v>
      </c>
      <c r="B74" s="53"/>
    </row>
    <row r="75" spans="1:2" ht="31.5" customHeight="1">
      <c r="A75" s="32" t="s">
        <v>132</v>
      </c>
      <c r="B75" s="53"/>
    </row>
    <row r="76" spans="1:2" ht="18.75" customHeight="1">
      <c r="A76" s="32" t="s">
        <v>115</v>
      </c>
      <c r="B76" s="53"/>
    </row>
    <row r="77" spans="1:2" ht="16.5" customHeight="1">
      <c r="A77" s="32" t="s">
        <v>116</v>
      </c>
      <c r="B77" s="53"/>
    </row>
    <row r="78" spans="1:2" ht="16.5" customHeight="1">
      <c r="A78" s="32" t="s">
        <v>99</v>
      </c>
      <c r="B78" s="53"/>
    </row>
    <row r="79" spans="1:2" ht="30.75" customHeight="1">
      <c r="A79" s="31" t="s">
        <v>133</v>
      </c>
      <c r="B79" s="441"/>
    </row>
    <row r="80" spans="1:2" ht="19.5" customHeight="1">
      <c r="A80" s="32" t="s">
        <v>134</v>
      </c>
      <c r="B80" s="434">
        <v>466.09</v>
      </c>
    </row>
    <row r="81" spans="1:2" ht="15.75" customHeight="1">
      <c r="A81" s="32" t="s">
        <v>99</v>
      </c>
      <c r="B81" s="443" t="s">
        <v>216</v>
      </c>
    </row>
    <row r="82" spans="1:2" ht="18.75" customHeight="1">
      <c r="A82" s="32" t="s">
        <v>135</v>
      </c>
      <c r="B82" s="444">
        <v>2.4025</v>
      </c>
    </row>
    <row r="83" spans="1:2" ht="15.75">
      <c r="A83" s="32" t="s">
        <v>136</v>
      </c>
      <c r="B83" s="445">
        <v>164</v>
      </c>
    </row>
    <row r="84" spans="1:2" ht="15">
      <c r="A84" s="31" t="s">
        <v>137</v>
      </c>
      <c r="B84" s="54"/>
    </row>
    <row r="85" spans="1:2" ht="18" customHeight="1">
      <c r="A85" s="32" t="s">
        <v>138</v>
      </c>
      <c r="B85" s="53"/>
    </row>
    <row r="86" spans="1:2" ht="18" customHeight="1">
      <c r="A86" s="32" t="s">
        <v>115</v>
      </c>
      <c r="B86" s="53"/>
    </row>
    <row r="87" spans="1:2" ht="18" customHeight="1">
      <c r="A87" s="32" t="s">
        <v>116</v>
      </c>
      <c r="B87" s="53"/>
    </row>
    <row r="88" spans="1:2" ht="18.75" customHeight="1" thickBot="1">
      <c r="A88" s="32" t="s">
        <v>99</v>
      </c>
      <c r="B88" s="55"/>
    </row>
    <row r="89" spans="1:2" ht="21" customHeight="1">
      <c r="A89" s="34" t="s">
        <v>139</v>
      </c>
      <c r="B89" s="35"/>
    </row>
  </sheetData>
  <sheetProtection/>
  <mergeCells count="1">
    <mergeCell ref="A1:B1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ЮУрГУ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Песков</dc:creator>
  <cp:keywords/>
  <dc:description/>
  <cp:lastModifiedBy>Песков М.А.</cp:lastModifiedBy>
  <cp:lastPrinted>2013-01-15T03:56:41Z</cp:lastPrinted>
  <dcterms:created xsi:type="dcterms:W3CDTF">2011-05-11T08:57:29Z</dcterms:created>
  <dcterms:modified xsi:type="dcterms:W3CDTF">2013-01-30T02:51:48Z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